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01.09.18" sheetId="4" r:id="rId1"/>
  </sheets>
  <definedNames>
    <definedName name="_xlnm._FilterDatabase" localSheetId="0" hidden="1">'01.09.18'!$A$7:$AC$179</definedName>
    <definedName name="_xlnm.Print_Area" localSheetId="0">'01.09.18'!$B$1:$AB$187</definedName>
  </definedNames>
  <calcPr calcId="162913"/>
</workbook>
</file>

<file path=xl/calcChain.xml><?xml version="1.0" encoding="utf-8"?>
<calcChain xmlns="http://schemas.openxmlformats.org/spreadsheetml/2006/main">
  <c r="AB64" i="4" l="1"/>
  <c r="C64" i="4" l="1"/>
  <c r="AA64" i="4" l="1"/>
  <c r="AB61" i="4"/>
  <c r="AB62" i="4"/>
  <c r="AB63" i="4"/>
  <c r="AB60" i="4"/>
  <c r="AA61" i="4"/>
  <c r="AA62" i="4"/>
  <c r="AA60" i="4"/>
  <c r="G61" i="4"/>
  <c r="G60" i="4"/>
  <c r="H61" i="4"/>
  <c r="H62" i="4"/>
  <c r="H63" i="4"/>
  <c r="H60" i="4"/>
  <c r="I61" i="4"/>
  <c r="I62" i="4"/>
  <c r="I60" i="4"/>
  <c r="E61" i="4"/>
  <c r="E62" i="4"/>
  <c r="E60" i="4"/>
  <c r="O40" i="4" l="1"/>
  <c r="O43" i="4" l="1"/>
  <c r="O64" i="4" s="1"/>
  <c r="R144" i="4"/>
  <c r="E141" i="4"/>
  <c r="AA141" i="4" s="1"/>
  <c r="AB141" i="4" s="1"/>
  <c r="E142" i="4"/>
  <c r="E143" i="4"/>
  <c r="R143" i="4" s="1"/>
  <c r="R178" i="4" s="1"/>
  <c r="E144" i="4"/>
  <c r="E145" i="4"/>
  <c r="AA145" i="4" s="1"/>
  <c r="AB145" i="4" s="1"/>
  <c r="E146" i="4"/>
  <c r="E147" i="4"/>
  <c r="AA147" i="4" s="1"/>
  <c r="AB147" i="4" s="1"/>
  <c r="E148" i="4"/>
  <c r="E149" i="4"/>
  <c r="AA149" i="4" s="1"/>
  <c r="AB149" i="4" s="1"/>
  <c r="E150" i="4"/>
  <c r="E151" i="4"/>
  <c r="AA151" i="4" s="1"/>
  <c r="AB151" i="4" s="1"/>
  <c r="E152" i="4"/>
  <c r="E153" i="4"/>
  <c r="AA153" i="4" s="1"/>
  <c r="AB153" i="4" s="1"/>
  <c r="E154" i="4"/>
  <c r="E155" i="4"/>
  <c r="AA155" i="4" s="1"/>
  <c r="AB155" i="4" s="1"/>
  <c r="E156" i="4"/>
  <c r="E157" i="4"/>
  <c r="AA157" i="4" s="1"/>
  <c r="AB157" i="4" s="1"/>
  <c r="E158" i="4"/>
  <c r="E159" i="4"/>
  <c r="AA159" i="4" s="1"/>
  <c r="AB159" i="4" s="1"/>
  <c r="E160" i="4"/>
  <c r="E161" i="4"/>
  <c r="AA161" i="4" s="1"/>
  <c r="AB161" i="4" s="1"/>
  <c r="E162" i="4"/>
  <c r="E163" i="4"/>
  <c r="AA163" i="4" s="1"/>
  <c r="AB163" i="4" s="1"/>
  <c r="E164" i="4"/>
  <c r="E165" i="4"/>
  <c r="AA165" i="4" s="1"/>
  <c r="AB165" i="4" s="1"/>
  <c r="E166" i="4"/>
  <c r="E167" i="4"/>
  <c r="AA167" i="4" s="1"/>
  <c r="AB167" i="4" s="1"/>
  <c r="E168" i="4"/>
  <c r="E169" i="4"/>
  <c r="AA169" i="4" s="1"/>
  <c r="AB169" i="4" s="1"/>
  <c r="E170" i="4"/>
  <c r="E171" i="4"/>
  <c r="AA171" i="4" s="1"/>
  <c r="AB171" i="4" s="1"/>
  <c r="E172" i="4"/>
  <c r="E173" i="4"/>
  <c r="AA173" i="4" s="1"/>
  <c r="AB173" i="4" s="1"/>
  <c r="E174" i="4"/>
  <c r="E175" i="4"/>
  <c r="AA175" i="4" s="1"/>
  <c r="AB175" i="4" s="1"/>
  <c r="E176" i="4"/>
  <c r="E140" i="4"/>
  <c r="G108" i="4"/>
  <c r="G121" i="4"/>
  <c r="G117" i="4"/>
  <c r="V15" i="4"/>
  <c r="E102" i="4"/>
  <c r="E103" i="4"/>
  <c r="AA103" i="4" s="1"/>
  <c r="AB103" i="4" s="1"/>
  <c r="E104" i="4"/>
  <c r="E105" i="4"/>
  <c r="AA105" i="4" s="1"/>
  <c r="AB105" i="4" s="1"/>
  <c r="E106" i="4"/>
  <c r="E107" i="4"/>
  <c r="AA107" i="4" s="1"/>
  <c r="AB107" i="4" s="1"/>
  <c r="E108" i="4"/>
  <c r="E109" i="4"/>
  <c r="E110" i="4"/>
  <c r="E111" i="4"/>
  <c r="AA111" i="4" s="1"/>
  <c r="AB111" i="4" s="1"/>
  <c r="E112" i="4"/>
  <c r="F112" i="4" s="1"/>
  <c r="AA112" i="4" s="1"/>
  <c r="AB112" i="4" s="1"/>
  <c r="E113" i="4"/>
  <c r="E114" i="4"/>
  <c r="F114" i="4" s="1"/>
  <c r="AA114" i="4" s="1"/>
  <c r="AB114" i="4" s="1"/>
  <c r="E115" i="4"/>
  <c r="E116" i="4"/>
  <c r="F116" i="4" s="1"/>
  <c r="AA116" i="4" s="1"/>
  <c r="AB116" i="4" s="1"/>
  <c r="E117" i="4"/>
  <c r="X117" i="4" s="1"/>
  <c r="X136" i="4" s="1"/>
  <c r="E118" i="4"/>
  <c r="F118" i="4" s="1"/>
  <c r="AA118" i="4" s="1"/>
  <c r="AB118" i="4" s="1"/>
  <c r="E119" i="4"/>
  <c r="E120" i="4"/>
  <c r="F120" i="4" s="1"/>
  <c r="AA120" i="4" s="1"/>
  <c r="AB120" i="4" s="1"/>
  <c r="E121" i="4"/>
  <c r="E122" i="4"/>
  <c r="E123" i="4"/>
  <c r="AA123" i="4" s="1"/>
  <c r="AB123" i="4" s="1"/>
  <c r="E124" i="4"/>
  <c r="E125" i="4"/>
  <c r="AA125" i="4" s="1"/>
  <c r="AB125" i="4" s="1"/>
  <c r="E126" i="4"/>
  <c r="E127" i="4"/>
  <c r="AA127" i="4" s="1"/>
  <c r="AB127" i="4" s="1"/>
  <c r="E128" i="4"/>
  <c r="E129" i="4"/>
  <c r="AA129" i="4" s="1"/>
  <c r="AB129" i="4" s="1"/>
  <c r="E130" i="4"/>
  <c r="E131" i="4"/>
  <c r="AA131" i="4" s="1"/>
  <c r="AB131" i="4" s="1"/>
  <c r="E132" i="4"/>
  <c r="E133" i="4"/>
  <c r="AA133" i="4" s="1"/>
  <c r="AB133" i="4" s="1"/>
  <c r="E134" i="4"/>
  <c r="E135" i="4"/>
  <c r="AA135" i="4" s="1"/>
  <c r="AB135" i="4" s="1"/>
  <c r="E101" i="4"/>
  <c r="E79" i="4"/>
  <c r="G79" i="4" s="1"/>
  <c r="E80" i="4"/>
  <c r="E81" i="4"/>
  <c r="G81" i="4" s="1"/>
  <c r="E82" i="4"/>
  <c r="G82" i="4" s="1"/>
  <c r="E83" i="4"/>
  <c r="G83" i="4" s="1"/>
  <c r="E84" i="4"/>
  <c r="G84" i="4" s="1"/>
  <c r="E85" i="4"/>
  <c r="G85" i="4" s="1"/>
  <c r="E86" i="4"/>
  <c r="G86" i="4" s="1"/>
  <c r="E87" i="4"/>
  <c r="G87" i="4" s="1"/>
  <c r="E88" i="4"/>
  <c r="G88" i="4" s="1"/>
  <c r="E89" i="4"/>
  <c r="G89" i="4" s="1"/>
  <c r="E90" i="4"/>
  <c r="G90" i="4" s="1"/>
  <c r="E91" i="4"/>
  <c r="H91" i="4" s="1"/>
  <c r="E92" i="4"/>
  <c r="H92" i="4" s="1"/>
  <c r="E93" i="4"/>
  <c r="G93" i="4" s="1"/>
  <c r="E94" i="4"/>
  <c r="H94" i="4" s="1"/>
  <c r="E95" i="4"/>
  <c r="E96" i="4"/>
  <c r="E97" i="4"/>
  <c r="E78" i="4"/>
  <c r="G78" i="4" s="1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I38" i="4" s="1"/>
  <c r="H38" i="4" s="1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15" i="4"/>
  <c r="E12" i="4"/>
  <c r="Q178" i="4"/>
  <c r="Q136" i="4"/>
  <c r="Q98" i="4"/>
  <c r="Q64" i="4"/>
  <c r="R64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S178" i="4"/>
  <c r="T178" i="4"/>
  <c r="U178" i="4"/>
  <c r="V178" i="4"/>
  <c r="W178" i="4"/>
  <c r="X178" i="4"/>
  <c r="Y178" i="4"/>
  <c r="Z178" i="4"/>
  <c r="AC178" i="4"/>
  <c r="AA139" i="4"/>
  <c r="AB139" i="4" s="1"/>
  <c r="AA140" i="4"/>
  <c r="AB140" i="4" s="1"/>
  <c r="AA142" i="4"/>
  <c r="AB142" i="4" s="1"/>
  <c r="AA144" i="4"/>
  <c r="AB144" i="4" s="1"/>
  <c r="AA146" i="4"/>
  <c r="AB146" i="4" s="1"/>
  <c r="AA148" i="4"/>
  <c r="AB148" i="4" s="1"/>
  <c r="AA150" i="4"/>
  <c r="AB150" i="4" s="1"/>
  <c r="AA152" i="4"/>
  <c r="AB152" i="4" s="1"/>
  <c r="AA154" i="4"/>
  <c r="AB154" i="4" s="1"/>
  <c r="AA156" i="4"/>
  <c r="AB156" i="4" s="1"/>
  <c r="AA158" i="4"/>
  <c r="AB158" i="4" s="1"/>
  <c r="AA160" i="4"/>
  <c r="AB160" i="4" s="1"/>
  <c r="AA162" i="4"/>
  <c r="AB162" i="4" s="1"/>
  <c r="AA164" i="4"/>
  <c r="AB164" i="4" s="1"/>
  <c r="AA166" i="4"/>
  <c r="AB166" i="4" s="1"/>
  <c r="AA168" i="4"/>
  <c r="AB168" i="4" s="1"/>
  <c r="AA170" i="4"/>
  <c r="AB170" i="4" s="1"/>
  <c r="AA172" i="4"/>
  <c r="AB172" i="4" s="1"/>
  <c r="AA174" i="4"/>
  <c r="AB174" i="4" s="1"/>
  <c r="AA176" i="4"/>
  <c r="AB176" i="4" s="1"/>
  <c r="AA177" i="4"/>
  <c r="AB177" i="4" s="1"/>
  <c r="AA138" i="4"/>
  <c r="AB138" i="4" s="1"/>
  <c r="C178" i="4"/>
  <c r="E136" i="4"/>
  <c r="G136" i="4"/>
  <c r="H136" i="4"/>
  <c r="I136" i="4"/>
  <c r="J136" i="4"/>
  <c r="K136" i="4"/>
  <c r="L136" i="4"/>
  <c r="M136" i="4"/>
  <c r="N136" i="4"/>
  <c r="O136" i="4"/>
  <c r="P136" i="4"/>
  <c r="R136" i="4"/>
  <c r="S136" i="4"/>
  <c r="T136" i="4"/>
  <c r="U136" i="4"/>
  <c r="V136" i="4"/>
  <c r="W136" i="4"/>
  <c r="Y136" i="4"/>
  <c r="Z136" i="4"/>
  <c r="C136" i="4"/>
  <c r="AA102" i="4"/>
  <c r="AB102" i="4" s="1"/>
  <c r="AA104" i="4"/>
  <c r="AB104" i="4" s="1"/>
  <c r="AA106" i="4"/>
  <c r="AB106" i="4" s="1"/>
  <c r="AA108" i="4"/>
  <c r="AB108" i="4" s="1"/>
  <c r="AA110" i="4"/>
  <c r="AB110" i="4" s="1"/>
  <c r="AA122" i="4"/>
  <c r="AB122" i="4" s="1"/>
  <c r="AA124" i="4"/>
  <c r="AB124" i="4" s="1"/>
  <c r="AA126" i="4"/>
  <c r="AB126" i="4" s="1"/>
  <c r="AA128" i="4"/>
  <c r="AB128" i="4" s="1"/>
  <c r="AA130" i="4"/>
  <c r="AB130" i="4" s="1"/>
  <c r="AA132" i="4"/>
  <c r="AB132" i="4" s="1"/>
  <c r="AA134" i="4"/>
  <c r="AB134" i="4" s="1"/>
  <c r="AA101" i="4"/>
  <c r="AB101" i="4" s="1"/>
  <c r="H67" i="4"/>
  <c r="AA67" i="4" s="1"/>
  <c r="AB67" i="4" s="1"/>
  <c r="H68" i="4"/>
  <c r="AA68" i="4" s="1"/>
  <c r="AB68" i="4" s="1"/>
  <c r="H69" i="4"/>
  <c r="AA69" i="4" s="1"/>
  <c r="AB69" i="4" s="1"/>
  <c r="H70" i="4"/>
  <c r="AA70" i="4" s="1"/>
  <c r="AB70" i="4" s="1"/>
  <c r="H71" i="4"/>
  <c r="AA71" i="4" s="1"/>
  <c r="AB71" i="4" s="1"/>
  <c r="H72" i="4"/>
  <c r="AA72" i="4" s="1"/>
  <c r="AB72" i="4" s="1"/>
  <c r="H73" i="4"/>
  <c r="AA73" i="4" s="1"/>
  <c r="AB73" i="4" s="1"/>
  <c r="H74" i="4"/>
  <c r="AA74" i="4" s="1"/>
  <c r="AB74" i="4" s="1"/>
  <c r="H75" i="4"/>
  <c r="AA75" i="4" s="1"/>
  <c r="AB75" i="4" s="1"/>
  <c r="H76" i="4"/>
  <c r="AA76" i="4" s="1"/>
  <c r="AB76" i="4" s="1"/>
  <c r="H77" i="4"/>
  <c r="AA77" i="4" s="1"/>
  <c r="AB77" i="4" s="1"/>
  <c r="H78" i="4"/>
  <c r="AA78" i="4" s="1"/>
  <c r="AB78" i="4" s="1"/>
  <c r="H79" i="4"/>
  <c r="H80" i="4"/>
  <c r="H81" i="4"/>
  <c r="H82" i="4"/>
  <c r="H83" i="4"/>
  <c r="H84" i="4"/>
  <c r="H85" i="4"/>
  <c r="H86" i="4"/>
  <c r="H87" i="4"/>
  <c r="H88" i="4"/>
  <c r="H89" i="4"/>
  <c r="H90" i="4"/>
  <c r="H93" i="4"/>
  <c r="AB97" i="4"/>
  <c r="H66" i="4"/>
  <c r="C98" i="4"/>
  <c r="F98" i="4"/>
  <c r="J98" i="4"/>
  <c r="K98" i="4"/>
  <c r="L98" i="4"/>
  <c r="M98" i="4"/>
  <c r="N98" i="4"/>
  <c r="O98" i="4"/>
  <c r="P98" i="4"/>
  <c r="R98" i="4"/>
  <c r="R99" i="4" s="1"/>
  <c r="S98" i="4"/>
  <c r="T98" i="4"/>
  <c r="U98" i="4"/>
  <c r="V98" i="4"/>
  <c r="W98" i="4"/>
  <c r="X98" i="4"/>
  <c r="Y98" i="4"/>
  <c r="Z98" i="4"/>
  <c r="F64" i="4"/>
  <c r="F99" i="4" s="1"/>
  <c r="P64" i="4"/>
  <c r="S64" i="4"/>
  <c r="T64" i="4"/>
  <c r="U64" i="4"/>
  <c r="W64" i="4"/>
  <c r="X64" i="4"/>
  <c r="Z64" i="4"/>
  <c r="AC99" i="4"/>
  <c r="AC68" i="4"/>
  <c r="AC67" i="4"/>
  <c r="AC66" i="4"/>
  <c r="AC57" i="4"/>
  <c r="AC56" i="4"/>
  <c r="AC55" i="4"/>
  <c r="AC54" i="4"/>
  <c r="AC97" i="4"/>
  <c r="AC96" i="4"/>
  <c r="AC95" i="4"/>
  <c r="AC94" i="4"/>
  <c r="AC53" i="4"/>
  <c r="AC52" i="4"/>
  <c r="AC51" i="4"/>
  <c r="AC50" i="4"/>
  <c r="AC45" i="4"/>
  <c r="AC44" i="4"/>
  <c r="AC43" i="4"/>
  <c r="AC42" i="4"/>
  <c r="AC41" i="4"/>
  <c r="AC40" i="4"/>
  <c r="AC39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8" i="4"/>
  <c r="AC17" i="4"/>
  <c r="AC16" i="4"/>
  <c r="AC15" i="4"/>
  <c r="AC14" i="4"/>
  <c r="AC13" i="4"/>
  <c r="AC12" i="4"/>
  <c r="D64" i="4"/>
  <c r="AA93" i="4" l="1"/>
  <c r="AB93" i="4" s="1"/>
  <c r="AA89" i="4"/>
  <c r="AB89" i="4" s="1"/>
  <c r="AA87" i="4"/>
  <c r="AB87" i="4" s="1"/>
  <c r="AA85" i="4"/>
  <c r="AB85" i="4" s="1"/>
  <c r="AA83" i="4"/>
  <c r="AB83" i="4" s="1"/>
  <c r="AA81" i="4"/>
  <c r="AB81" i="4" s="1"/>
  <c r="AA79" i="4"/>
  <c r="AB79" i="4" s="1"/>
  <c r="G38" i="4"/>
  <c r="AA38" i="4" s="1"/>
  <c r="AB38" i="4" s="1"/>
  <c r="AA113" i="4"/>
  <c r="AB113" i="4" s="1"/>
  <c r="F109" i="4"/>
  <c r="F121" i="4"/>
  <c r="AA121" i="4" s="1"/>
  <c r="AB121" i="4" s="1"/>
  <c r="F119" i="4"/>
  <c r="AA119" i="4" s="1"/>
  <c r="AB119" i="4" s="1"/>
  <c r="F117" i="4"/>
  <c r="F115" i="4"/>
  <c r="AA115" i="4" s="1"/>
  <c r="AB115" i="4" s="1"/>
  <c r="F113" i="4"/>
  <c r="G91" i="4"/>
  <c r="AA91" i="4" s="1"/>
  <c r="AB91" i="4" s="1"/>
  <c r="AA143" i="4"/>
  <c r="AB143" i="4" s="1"/>
  <c r="I98" i="4"/>
  <c r="E98" i="4"/>
  <c r="V12" i="4"/>
  <c r="V64" i="4" s="1"/>
  <c r="G94" i="4"/>
  <c r="G92" i="4"/>
  <c r="G80" i="4"/>
  <c r="G98" i="4"/>
  <c r="N40" i="4"/>
  <c r="I32" i="4"/>
  <c r="G32" i="4" s="1"/>
  <c r="N56" i="4"/>
  <c r="N43" i="4"/>
  <c r="AA90" i="4"/>
  <c r="AB90" i="4" s="1"/>
  <c r="AA88" i="4"/>
  <c r="AB88" i="4" s="1"/>
  <c r="AA86" i="4"/>
  <c r="AB86" i="4" s="1"/>
  <c r="AA84" i="4"/>
  <c r="AB84" i="4" s="1"/>
  <c r="AA82" i="4"/>
  <c r="AB82" i="4" s="1"/>
  <c r="AA80" i="4"/>
  <c r="AB80" i="4" s="1"/>
  <c r="AA94" i="4"/>
  <c r="AB94" i="4" s="1"/>
  <c r="AA92" i="4"/>
  <c r="AB92" i="4" s="1"/>
  <c r="AA117" i="4"/>
  <c r="E64" i="4"/>
  <c r="Q99" i="4"/>
  <c r="Z99" i="4"/>
  <c r="Z179" i="4" s="1"/>
  <c r="X99" i="4"/>
  <c r="X179" i="4" s="1"/>
  <c r="V99" i="4"/>
  <c r="V179" i="4" s="1"/>
  <c r="T99" i="4"/>
  <c r="T179" i="4" s="1"/>
  <c r="O99" i="4"/>
  <c r="O179" i="4" s="1"/>
  <c r="R179" i="4"/>
  <c r="Q179" i="4"/>
  <c r="W99" i="4"/>
  <c r="W179" i="4" s="1"/>
  <c r="U99" i="4"/>
  <c r="U179" i="4" s="1"/>
  <c r="S99" i="4"/>
  <c r="S179" i="4" s="1"/>
  <c r="P99" i="4"/>
  <c r="AB178" i="4"/>
  <c r="C99" i="4"/>
  <c r="C179" i="4" s="1"/>
  <c r="AA66" i="4"/>
  <c r="AB66" i="4" s="1"/>
  <c r="AA178" i="4"/>
  <c r="D98" i="4"/>
  <c r="D99" i="4" s="1"/>
  <c r="D178" i="4"/>
  <c r="I12" i="4"/>
  <c r="I54" i="4"/>
  <c r="G54" i="4" s="1"/>
  <c r="I19" i="4"/>
  <c r="H19" i="4" s="1"/>
  <c r="AA19" i="4" s="1"/>
  <c r="AB19" i="4" s="1"/>
  <c r="I20" i="4"/>
  <c r="H20" i="4" s="1"/>
  <c r="I22" i="4"/>
  <c r="I24" i="4"/>
  <c r="I25" i="4"/>
  <c r="G25" i="4" s="1"/>
  <c r="I26" i="4"/>
  <c r="G26" i="4" s="1"/>
  <c r="I27" i="4"/>
  <c r="G27" i="4" s="1"/>
  <c r="I28" i="4"/>
  <c r="G28" i="4" s="1"/>
  <c r="I29" i="4"/>
  <c r="G29" i="4" s="1"/>
  <c r="I30" i="4"/>
  <c r="G30" i="4" s="1"/>
  <c r="I31" i="4"/>
  <c r="G31" i="4" s="1"/>
  <c r="I33" i="4"/>
  <c r="G33" i="4" s="1"/>
  <c r="I34" i="4"/>
  <c r="G34" i="4" s="1"/>
  <c r="I35" i="4"/>
  <c r="G35" i="4" s="1"/>
  <c r="I36" i="4"/>
  <c r="G36" i="4" s="1"/>
  <c r="I37" i="4"/>
  <c r="G37" i="4" s="1"/>
  <c r="I39" i="4"/>
  <c r="G39" i="4" s="1"/>
  <c r="I40" i="4"/>
  <c r="K40" i="4" s="1"/>
  <c r="I41" i="4"/>
  <c r="J41" i="4" s="1"/>
  <c r="I42" i="4"/>
  <c r="J42" i="4" s="1"/>
  <c r="I43" i="4"/>
  <c r="I44" i="4"/>
  <c r="G44" i="4" s="1"/>
  <c r="I45" i="4"/>
  <c r="G45" i="4" s="1"/>
  <c r="I46" i="4"/>
  <c r="G46" i="4" s="1"/>
  <c r="I48" i="4"/>
  <c r="H48" i="4" s="1"/>
  <c r="I49" i="4"/>
  <c r="G49" i="4" s="1"/>
  <c r="D136" i="4"/>
  <c r="P179" i="4"/>
  <c r="I13" i="4"/>
  <c r="I14" i="4"/>
  <c r="H14" i="4" s="1"/>
  <c r="I15" i="4"/>
  <c r="G15" i="4" s="1"/>
  <c r="I16" i="4"/>
  <c r="I17" i="4"/>
  <c r="I18" i="4"/>
  <c r="I21" i="4"/>
  <c r="I23" i="4"/>
  <c r="I47" i="4"/>
  <c r="H47" i="4" s="1"/>
  <c r="I50" i="4"/>
  <c r="H50" i="4" s="1"/>
  <c r="I51" i="4"/>
  <c r="G51" i="4" s="1"/>
  <c r="I52" i="4"/>
  <c r="H52" i="4" s="1"/>
  <c r="I53" i="4"/>
  <c r="G53" i="4" s="1"/>
  <c r="I55" i="4"/>
  <c r="I56" i="4"/>
  <c r="H56" i="4" s="1"/>
  <c r="I57" i="4"/>
  <c r="H57" i="4" s="1"/>
  <c r="E99" i="4" l="1"/>
  <c r="E179" i="4" s="1"/>
  <c r="H54" i="4"/>
  <c r="F136" i="4"/>
  <c r="F179" i="4" s="1"/>
  <c r="G12" i="4"/>
  <c r="H39" i="4"/>
  <c r="AA39" i="4" s="1"/>
  <c r="AB39" i="4" s="1"/>
  <c r="AA136" i="4"/>
  <c r="AB95" i="4"/>
  <c r="AA109" i="4"/>
  <c r="AB109" i="4" s="1"/>
  <c r="AA54" i="4"/>
  <c r="AB54" i="4" s="1"/>
  <c r="L40" i="4"/>
  <c r="M40" i="4"/>
  <c r="G56" i="4"/>
  <c r="AA56" i="4" s="1"/>
  <c r="AB56" i="4" s="1"/>
  <c r="H31" i="4"/>
  <c r="AA31" i="4" s="1"/>
  <c r="AB31" i="4" s="1"/>
  <c r="G57" i="4"/>
  <c r="G50" i="4"/>
  <c r="AA57" i="4"/>
  <c r="J40" i="4"/>
  <c r="G20" i="4"/>
  <c r="AA20" i="4" s="1"/>
  <c r="AB20" i="4" s="1"/>
  <c r="G48" i="4"/>
  <c r="AA48" i="4" s="1"/>
  <c r="AB48" i="4" s="1"/>
  <c r="G52" i="4"/>
  <c r="G43" i="4"/>
  <c r="H43" i="4"/>
  <c r="K42" i="4"/>
  <c r="G42" i="4"/>
  <c r="K43" i="4"/>
  <c r="J43" i="4"/>
  <c r="M43" i="4"/>
  <c r="G41" i="4"/>
  <c r="K41" i="4"/>
  <c r="H40" i="4"/>
  <c r="N64" i="4"/>
  <c r="N99" i="4" s="1"/>
  <c r="N179" i="4" s="1"/>
  <c r="G40" i="4"/>
  <c r="AB117" i="4"/>
  <c r="AB136" i="4" s="1"/>
  <c r="G47" i="4"/>
  <c r="Z2" i="4"/>
  <c r="G2" i="4"/>
  <c r="D179" i="4"/>
  <c r="H13" i="4"/>
  <c r="I64" i="4"/>
  <c r="I99" i="4" s="1"/>
  <c r="H18" i="4"/>
  <c r="AA18" i="4" s="1"/>
  <c r="AB18" i="4" s="1"/>
  <c r="H17" i="4"/>
  <c r="H16" i="4"/>
  <c r="H49" i="4"/>
  <c r="H46" i="4"/>
  <c r="AA46" i="4" s="1"/>
  <c r="AB46" i="4" s="1"/>
  <c r="H45" i="4"/>
  <c r="H44" i="4"/>
  <c r="H42" i="4"/>
  <c r="H41" i="4"/>
  <c r="H27" i="4"/>
  <c r="AA27" i="4" s="1"/>
  <c r="AB27" i="4" s="1"/>
  <c r="H25" i="4"/>
  <c r="AA25" i="4" s="1"/>
  <c r="AB25" i="4" s="1"/>
  <c r="H53" i="4"/>
  <c r="H51" i="4"/>
  <c r="H23" i="4"/>
  <c r="AA23" i="4" s="1"/>
  <c r="AB23" i="4" s="1"/>
  <c r="H21" i="4"/>
  <c r="AA21" i="4" s="1"/>
  <c r="AB21" i="4" s="1"/>
  <c r="H15" i="4"/>
  <c r="H55" i="4"/>
  <c r="H37" i="4"/>
  <c r="H36" i="4"/>
  <c r="H35" i="4"/>
  <c r="AA35" i="4" s="1"/>
  <c r="AB35" i="4" s="1"/>
  <c r="H34" i="4"/>
  <c r="AA34" i="4" s="1"/>
  <c r="AB34" i="4" s="1"/>
  <c r="H33" i="4"/>
  <c r="AA33" i="4" s="1"/>
  <c r="AB33" i="4" s="1"/>
  <c r="H32" i="4"/>
  <c r="AA32" i="4" s="1"/>
  <c r="AB32" i="4" s="1"/>
  <c r="H30" i="4"/>
  <c r="AA30" i="4" s="1"/>
  <c r="AB30" i="4" s="1"/>
  <c r="H29" i="4"/>
  <c r="AA29" i="4" s="1"/>
  <c r="AB29" i="4" s="1"/>
  <c r="H28" i="4"/>
  <c r="AA28" i="4" s="1"/>
  <c r="AB28" i="4" s="1"/>
  <c r="H26" i="4"/>
  <c r="AA26" i="4" s="1"/>
  <c r="AB26" i="4" s="1"/>
  <c r="H24" i="4"/>
  <c r="AA24" i="4" s="1"/>
  <c r="AB24" i="4" s="1"/>
  <c r="H22" i="4"/>
  <c r="AA22" i="4" s="1"/>
  <c r="AB22" i="4" s="1"/>
  <c r="H12" i="4"/>
  <c r="AA45" i="4"/>
  <c r="AB45" i="4" s="1"/>
  <c r="AA40" i="4" l="1"/>
  <c r="H98" i="4"/>
  <c r="AB96" i="4"/>
  <c r="AA43" i="4"/>
  <c r="AB43" i="4" s="1"/>
  <c r="J64" i="4"/>
  <c r="J99" i="4" s="1"/>
  <c r="J179" i="4" s="1"/>
  <c r="L64" i="4"/>
  <c r="L99" i="4" s="1"/>
  <c r="L179" i="4" s="1"/>
  <c r="M64" i="4"/>
  <c r="M99" i="4" s="1"/>
  <c r="M179" i="4" s="1"/>
  <c r="K64" i="4"/>
  <c r="K99" i="4" s="1"/>
  <c r="K179" i="4" s="1"/>
  <c r="G64" i="4"/>
  <c r="G99" i="4" s="1"/>
  <c r="G179" i="4" s="1"/>
  <c r="AA47" i="4"/>
  <c r="AB47" i="4" s="1"/>
  <c r="H64" i="4"/>
  <c r="AA41" i="4"/>
  <c r="AB41" i="4" s="1"/>
  <c r="AA42" i="4"/>
  <c r="AB42" i="4" s="1"/>
  <c r="AA44" i="4"/>
  <c r="AB44" i="4" s="1"/>
  <c r="AA36" i="4"/>
  <c r="AB36" i="4" s="1"/>
  <c r="AA12" i="4"/>
  <c r="AA53" i="4"/>
  <c r="AB53" i="4" s="1"/>
  <c r="AA51" i="4"/>
  <c r="AB51" i="4" s="1"/>
  <c r="AA52" i="4"/>
  <c r="AB52" i="4" s="1"/>
  <c r="AB57" i="4"/>
  <c r="AA37" i="4"/>
  <c r="AA17" i="4"/>
  <c r="AB17" i="4" s="1"/>
  <c r="AA15" i="4"/>
  <c r="AB15" i="4" s="1"/>
  <c r="AA49" i="4"/>
  <c r="AA50" i="4"/>
  <c r="AB50" i="4" s="1"/>
  <c r="AA98" i="4"/>
  <c r="AA55" i="4"/>
  <c r="AB55" i="4" s="1"/>
  <c r="AA14" i="4"/>
  <c r="AB14" i="4" s="1"/>
  <c r="AA16" i="4"/>
  <c r="AB16" i="4" s="1"/>
  <c r="AA13" i="4"/>
  <c r="AB13" i="4" s="1"/>
  <c r="H99" i="4" l="1"/>
  <c r="H179" i="4" s="1"/>
  <c r="AB12" i="4"/>
  <c r="AB49" i="4"/>
  <c r="AB37" i="4"/>
  <c r="AB98" i="4" l="1"/>
  <c r="Y64" i="4" l="1"/>
  <c r="Y99" i="4" s="1"/>
  <c r="Y179" i="4" s="1"/>
  <c r="AA99" i="4"/>
  <c r="AA179" i="4" s="1"/>
  <c r="AB40" i="4" l="1"/>
  <c r="AB99" i="4" s="1"/>
  <c r="AB179" i="4" s="1"/>
  <c r="Z4" i="4"/>
  <c r="E4" i="4"/>
</calcChain>
</file>

<file path=xl/sharedStrings.xml><?xml version="1.0" encoding="utf-8"?>
<sst xmlns="http://schemas.openxmlformats.org/spreadsheetml/2006/main" count="211" uniqueCount="203">
  <si>
    <t>ЗАТВЕРДЖУЮ</t>
  </si>
  <si>
    <t>з місячним фондом  заробітної плати</t>
  </si>
  <si>
    <t>№ п/п</t>
  </si>
  <si>
    <t>Назва посади</t>
  </si>
  <si>
    <t>Кількість штатних посад</t>
  </si>
  <si>
    <t>Посадовий оклад</t>
  </si>
  <si>
    <t>Заробітна плата</t>
  </si>
  <si>
    <t>Надбавки</t>
  </si>
  <si>
    <t>Доплати</t>
  </si>
  <si>
    <t>Фонд зарплати</t>
  </si>
  <si>
    <t>За складність і напруженість в роботі</t>
  </si>
  <si>
    <t>За вислугу рорів</t>
  </si>
  <si>
    <t>Престиж (20%)</t>
  </si>
  <si>
    <t>Доплата педагогам 10%</t>
  </si>
  <si>
    <t xml:space="preserve">За перевірку зошитів </t>
  </si>
  <si>
    <t>За класне керівництво</t>
  </si>
  <si>
    <t>За завідуванням кабінетом, майстернями</t>
  </si>
  <si>
    <t>За завідування позашкільної роботи з фізичної культури, методоб"єднання</t>
  </si>
  <si>
    <t>За педагогічне, спор. звання, науковий ступінь, за заклад</t>
  </si>
  <si>
    <t>За звання "Заслужений вчитель",кандидат наук,майстер спорту</t>
  </si>
  <si>
    <t>За закла (спецшколи ін.мова)</t>
  </si>
  <si>
    <t>За роботу в святкові</t>
  </si>
  <si>
    <t>За роботу в нічний час</t>
  </si>
  <si>
    <t>За роботу в гімназіях, ліцеях</t>
  </si>
  <si>
    <t>За організацію роботи ГПД</t>
  </si>
  <si>
    <t>методобєднання</t>
  </si>
  <si>
    <t>За зав. бібліотекою, роботу з біб.фонд.</t>
  </si>
  <si>
    <t>За обслуговування комп'юрерів</t>
  </si>
  <si>
    <t>доплата до мінімальної</t>
  </si>
  <si>
    <t>місячний</t>
  </si>
  <si>
    <t>річний</t>
  </si>
  <si>
    <t>I. Адміністративно-педагогічний персонал:</t>
  </si>
  <si>
    <t>СУБВЕНЦІЯ</t>
  </si>
  <si>
    <t>Директор школи 16р.18</t>
  </si>
  <si>
    <t>Директор школи 15р.17</t>
  </si>
  <si>
    <t>Директор школи 14р.16</t>
  </si>
  <si>
    <t>Заступник директора з навчально-виховної, виховної роботи 16р.18</t>
  </si>
  <si>
    <t>Заступник директора з навчально-виховної, виховної роботи 15р.17</t>
  </si>
  <si>
    <t>Заступник директора з навчально-виховної, виховної роботи 14р.16</t>
  </si>
  <si>
    <t>Заступник директора з іноземної мови15р17</t>
  </si>
  <si>
    <t>Заступник директора з іноземної мови 16р.18</t>
  </si>
  <si>
    <t>Практичний психолог 12р14</t>
  </si>
  <si>
    <t>Практичний психолог 11р.13</t>
  </si>
  <si>
    <t>Практичний психолог 10р12</t>
  </si>
  <si>
    <t>Практичний психолог 9р11</t>
  </si>
  <si>
    <t>Практичний психолог 8р10</t>
  </si>
  <si>
    <t>Педагог-організатор 12р14</t>
  </si>
  <si>
    <t>Педагог-організатор 11р13</t>
  </si>
  <si>
    <t>Педагог-організатор 10р12</t>
  </si>
  <si>
    <t>Педагог-організатор 9р.11</t>
  </si>
  <si>
    <t>Педагог-організатор 8р10</t>
  </si>
  <si>
    <t>Керівник гуртка 10р.12</t>
  </si>
  <si>
    <t>Керівник гуртка 9р.11</t>
  </si>
  <si>
    <t>Керівник гуртка 8р.10</t>
  </si>
  <si>
    <t>Керівник гуртка 7р.9</t>
  </si>
  <si>
    <t>Керівник гуртка з ДПЮ 10р.12</t>
  </si>
  <si>
    <t>Керівник гуртка з ДПЮ 9р.11</t>
  </si>
  <si>
    <t>Керівник гуртка з ДПЮ 8р.10</t>
  </si>
  <si>
    <t>Керівник гуртка з ДПЮ 7р.9</t>
  </si>
  <si>
    <t>Музичний керівник 10р 12</t>
  </si>
  <si>
    <t>Музичний керівник 9р 11</t>
  </si>
  <si>
    <t>Вчитель В кат. 12р14</t>
  </si>
  <si>
    <t>Вчитель І кат. 11р.13</t>
  </si>
  <si>
    <t>Вчитель ІІ кат. 10р.12</t>
  </si>
  <si>
    <t>Вчитель спеціаліст 9р.11</t>
  </si>
  <si>
    <t>Вчитель спеціаліст 8р.10</t>
  </si>
  <si>
    <t>Асистент вчителя 8р.10</t>
  </si>
  <si>
    <t>Асистент вчителя 10р.12</t>
  </si>
  <si>
    <t>Асистент вчителя 9р.11</t>
  </si>
  <si>
    <t>Асистент вчителя 11р.13</t>
  </si>
  <si>
    <t>Соціальний педагог 12р.14</t>
  </si>
  <si>
    <t>Соціальний педагог 11р.13</t>
  </si>
  <si>
    <t>Соціальний педагог 10р12</t>
  </si>
  <si>
    <t>Соціальний педагог 9р11</t>
  </si>
  <si>
    <t>Соціальний педагог 8р10</t>
  </si>
  <si>
    <t>Вихователь 12р.14</t>
  </si>
  <si>
    <t>Вихователь 10р.12</t>
  </si>
  <si>
    <t>Вихователь 9р.11</t>
  </si>
  <si>
    <t>Вихователь 8р.10</t>
  </si>
  <si>
    <t>Вихователь ГПД 12р.14</t>
  </si>
  <si>
    <t>Вихователь ГПД 11р.13</t>
  </si>
  <si>
    <t>Вихователь  ГПД 10р.12</t>
  </si>
  <si>
    <t>Вихователь ГПД 9р.11</t>
  </si>
  <si>
    <t>Вихователь  ГПД 8р.10</t>
  </si>
  <si>
    <t>Майстер по водінню 8р10</t>
  </si>
  <si>
    <t>Майстер по водінню 9р11</t>
  </si>
  <si>
    <t>Майстер по водінню 12р14</t>
  </si>
  <si>
    <t>Майстер по водінню 11р13</t>
  </si>
  <si>
    <t>Всього субвенція</t>
  </si>
  <si>
    <t>Місцевий бюджет</t>
  </si>
  <si>
    <t>Вихователь ДЦП 12р.14</t>
  </si>
  <si>
    <t>Вихователь ДЦП 9р.11</t>
  </si>
  <si>
    <t>Інструктор з фізкультури 9р.сад11</t>
  </si>
  <si>
    <t>Інструктор з фізкультури 8р.сад10</t>
  </si>
  <si>
    <t>Практичний психолог 9р.сад11</t>
  </si>
  <si>
    <t>Практичний психолог 12р14 ін.</t>
  </si>
  <si>
    <t>Практичний психолог 11р.13 ін.</t>
  </si>
  <si>
    <t>Практичний психолог 10р12 ін</t>
  </si>
  <si>
    <t>Практичний психолог 9р11 ін.</t>
  </si>
  <si>
    <t>Практичний психолог 8р10 ін.</t>
  </si>
  <si>
    <t>Керівник гуртка  шах.10р. 12р.</t>
  </si>
  <si>
    <t>Керівник гуртка  шах.9р.11</t>
  </si>
  <si>
    <t>Керівник гуртка  шах.8р.10</t>
  </si>
  <si>
    <t>Інструкт.з плавання 10р 12</t>
  </si>
  <si>
    <t>Інструкт.з плавання 9р 11</t>
  </si>
  <si>
    <t>Інструктор з плавання8р10</t>
  </si>
  <si>
    <t>Акомпоніатор 10р12</t>
  </si>
  <si>
    <t>Музичний керівник</t>
  </si>
  <si>
    <t>Вихов-Методист12р- 14р</t>
  </si>
  <si>
    <t>Вихов-Методист9р- 11р</t>
  </si>
  <si>
    <t>Всього місцевий</t>
  </si>
  <si>
    <t>Разом  розділ.І</t>
  </si>
  <si>
    <t>II. Спеціалісти</t>
  </si>
  <si>
    <t>Заст. директора з АГР 16р18</t>
  </si>
  <si>
    <t>Заст. директора з АГР 15р17</t>
  </si>
  <si>
    <t>Завгосп 8р</t>
  </si>
  <si>
    <t>Завгосп 7р</t>
  </si>
  <si>
    <t>Сестра медична старша 9р</t>
  </si>
  <si>
    <t>Головний бухгалтер 18</t>
  </si>
  <si>
    <t>Головний бухгалтер 17</t>
  </si>
  <si>
    <t>Головний бухгалтер 16</t>
  </si>
  <si>
    <t>Бухгалтер 10</t>
  </si>
  <si>
    <t>Бухгалтер 9</t>
  </si>
  <si>
    <t>Завідувач бібліотекою 11</t>
  </si>
  <si>
    <t>Завідувач бібліотекою 10</t>
  </si>
  <si>
    <t>Завідувач бібліотекою 9</t>
  </si>
  <si>
    <t>Завідувач бібліотекою 8</t>
  </si>
  <si>
    <t>Бібліотекар11</t>
  </si>
  <si>
    <t>Бібліотекар10</t>
  </si>
  <si>
    <t>Бібліотекар9</t>
  </si>
  <si>
    <t>Бібліотекар 8р</t>
  </si>
  <si>
    <t>Секретар-друкарка 5р</t>
  </si>
  <si>
    <t>Секретар-друкарка 4р</t>
  </si>
  <si>
    <t>Лаборант 5р</t>
  </si>
  <si>
    <t>Лаборант 4р.</t>
  </si>
  <si>
    <t>Лаборат іноз.мови 5р</t>
  </si>
  <si>
    <t>Секретар сліпого вчителя 5р</t>
  </si>
  <si>
    <t>Секретар-друкарка 6р</t>
  </si>
  <si>
    <t>Фахівець з охорони праці 8р</t>
  </si>
  <si>
    <t>Фахівець з охорони праці 9р</t>
  </si>
  <si>
    <t>Фахівець з охорони праці 10р</t>
  </si>
  <si>
    <t>Інженер електронік 10р.</t>
  </si>
  <si>
    <t>Інженер електронік 9р.</t>
  </si>
  <si>
    <t>Інженер електронік 8р.</t>
  </si>
  <si>
    <t>Разом  розділ ІІ</t>
  </si>
  <si>
    <t>III. Робітники, обслуговуючий персонал</t>
  </si>
  <si>
    <t>Роб. з обслуг. Приміщень 6р</t>
  </si>
  <si>
    <t>Роб. з обслуг. Приміщень 5р</t>
  </si>
  <si>
    <t>Роб. з обслуг. Приміщень 4р</t>
  </si>
  <si>
    <t>Роб. з обслуг. Приміщень 2р</t>
  </si>
  <si>
    <t>Роб. з обслуг. Приміщень 1р.</t>
  </si>
  <si>
    <t>Прибиральник 2</t>
  </si>
  <si>
    <t>Прибиральник 1р</t>
  </si>
  <si>
    <t>Гардеробник 1р</t>
  </si>
  <si>
    <t>Гардеробник 2р</t>
  </si>
  <si>
    <t>Двірник 1р</t>
  </si>
  <si>
    <t>Двірник 2р</t>
  </si>
  <si>
    <t>Сторож 1р</t>
  </si>
  <si>
    <t>Сторож2р</t>
  </si>
  <si>
    <t>Оператор котельні (пост)1р</t>
  </si>
  <si>
    <t>Оператор котельні (сез.)1р</t>
  </si>
  <si>
    <t>Опалювач (постійний)1р</t>
  </si>
  <si>
    <t>Опалювач (сезонний)1р</t>
  </si>
  <si>
    <t>Дезинфектор1</t>
  </si>
  <si>
    <t>Дезинфектор2</t>
  </si>
  <si>
    <t>Помічник вихователя 6р</t>
  </si>
  <si>
    <t>Робітник по басейну  6р</t>
  </si>
  <si>
    <t>Робітник по басейну  5р</t>
  </si>
  <si>
    <t>Робітник по басейну2р</t>
  </si>
  <si>
    <t>Робітник по басейну1р</t>
  </si>
  <si>
    <t>Кухар 4р</t>
  </si>
  <si>
    <t>Кухар 3р</t>
  </si>
  <si>
    <t>Кухар 5р</t>
  </si>
  <si>
    <t>Підсобний робітних 2р</t>
  </si>
  <si>
    <t>Костилянка 2р</t>
  </si>
  <si>
    <t>Комірник</t>
  </si>
  <si>
    <t>Машиніст прання білизни 2</t>
  </si>
  <si>
    <t>Слюсар - електромонтер 5р</t>
  </si>
  <si>
    <t>Слюсар - електромонтер 4р</t>
  </si>
  <si>
    <t>Слюсар - електромонтер 1р</t>
  </si>
  <si>
    <t>Ел-ер з рем. та обл.електоуст 5</t>
  </si>
  <si>
    <t>Ел-ер з рем. та обл.електоуст 4</t>
  </si>
  <si>
    <t>Ел-ер з рем. та обл.електоуст 3</t>
  </si>
  <si>
    <t>Ел-ер з рем. та обл.електоуст 2</t>
  </si>
  <si>
    <t>Ел-ер з рем. та обл.електоуст 1р</t>
  </si>
  <si>
    <t>Водій 3р.</t>
  </si>
  <si>
    <t>Разом розділ ІІІ</t>
  </si>
  <si>
    <t>Всього</t>
  </si>
  <si>
    <t>Вихователь 11р.13</t>
  </si>
  <si>
    <t>20% за роботу в інкл.кл.та індив.навчання</t>
  </si>
  <si>
    <t xml:space="preserve">     штатних одиниць</t>
  </si>
  <si>
    <t>штат в кількості</t>
  </si>
  <si>
    <t xml:space="preserve">Начальник відділу освіти ___________________      З.М.Хонько       </t>
  </si>
  <si>
    <t>За викор. дезінфікуючих засобів, прибир. туалетів</t>
  </si>
  <si>
    <t>Вч.реабілітолог 12р14</t>
  </si>
  <si>
    <t>Сестра медична 9р.</t>
  </si>
  <si>
    <t>Сестра медична 8р.</t>
  </si>
  <si>
    <t>Сестра медична 6р.</t>
  </si>
  <si>
    <t>штатних одиниць</t>
  </si>
  <si>
    <t>Головний бухгалтер</t>
  </si>
  <si>
    <t xml:space="preserve">Штатний розпис СЗШ №42 станом на  01.09.2018р. </t>
  </si>
  <si>
    <t>Директор ___________________     М.О.Король</t>
  </si>
  <si>
    <t>Я.Я.Прончак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</si>
</sst>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грн.&quot;"/>
    <numFmt numFmtId="165" formatCode="[$-FC22]d\ mmmm\ yyyy&quot; р.&quot;;@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24"/>
      <color indexed="10"/>
      <name val="Arial"/>
      <family val="2"/>
      <charset val="204"/>
    </font>
    <font>
      <i/>
      <sz val="10"/>
      <name val="Arial"/>
      <family val="2"/>
      <charset val="204"/>
    </font>
    <font>
      <sz val="16"/>
      <name val="Arial"/>
      <family val="2"/>
      <charset val="204"/>
    </font>
    <font>
      <sz val="7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justify" vertical="center" wrapText="1"/>
    </xf>
    <xf numFmtId="0" fontId="1" fillId="0" borderId="0" xfId="1"/>
    <xf numFmtId="0" fontId="4" fillId="0" borderId="0" xfId="1" applyFont="1" applyFill="1" applyAlignment="1">
      <alignment horizontal="justify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textRotation="90" wrapText="1"/>
    </xf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2" xfId="1" applyFont="1" applyBorder="1" applyAlignment="1">
      <alignment horizontal="center" vertical="center" textRotation="90" wrapText="1"/>
    </xf>
    <xf numFmtId="0" fontId="3" fillId="0" borderId="2" xfId="1" applyFont="1" applyBorder="1" applyAlignment="1">
      <alignment horizontal="center" vertical="center" wrapText="1"/>
    </xf>
    <xf numFmtId="4" fontId="9" fillId="0" borderId="2" xfId="1" applyNumberFormat="1" applyFont="1" applyBorder="1" applyAlignment="1" applyProtection="1">
      <alignment horizontal="right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1" fillId="3" borderId="0" xfId="1" applyFill="1"/>
    <xf numFmtId="2" fontId="9" fillId="3" borderId="2" xfId="1" applyNumberFormat="1" applyFont="1" applyFill="1" applyBorder="1" applyAlignment="1">
      <alignment horizontal="center" vertical="center" wrapText="1"/>
    </xf>
    <xf numFmtId="0" fontId="1" fillId="4" borderId="0" xfId="1" applyFill="1"/>
    <xf numFmtId="0" fontId="1" fillId="5" borderId="0" xfId="1" applyFill="1"/>
    <xf numFmtId="0" fontId="1" fillId="6" borderId="0" xfId="1" applyFill="1"/>
    <xf numFmtId="0" fontId="1" fillId="7" borderId="0" xfId="1" applyFill="1"/>
    <xf numFmtId="4" fontId="9" fillId="3" borderId="2" xfId="1" applyNumberFormat="1" applyFont="1" applyFill="1" applyBorder="1" applyAlignment="1">
      <alignment horizontal="right" vertical="center" wrapText="1"/>
    </xf>
    <xf numFmtId="2" fontId="3" fillId="9" borderId="2" xfId="1" applyNumberFormat="1" applyFont="1" applyFill="1" applyBorder="1" applyAlignment="1">
      <alignment horizontal="justify"/>
    </xf>
    <xf numFmtId="2" fontId="9" fillId="0" borderId="2" xfId="1" applyNumberFormat="1" applyFont="1" applyFill="1" applyBorder="1"/>
    <xf numFmtId="2" fontId="12" fillId="0" borderId="2" xfId="1" applyNumberFormat="1" applyFont="1" applyFill="1" applyBorder="1"/>
    <xf numFmtId="2" fontId="12" fillId="9" borderId="2" xfId="1" applyNumberFormat="1" applyFont="1" applyFill="1" applyBorder="1" applyAlignment="1">
      <alignment horizontal="center" vertical="center" wrapText="1"/>
    </xf>
    <xf numFmtId="4" fontId="12" fillId="9" borderId="2" xfId="1" applyNumberFormat="1" applyFont="1" applyFill="1" applyBorder="1" applyAlignment="1">
      <alignment horizontal="right" vertical="center" wrapText="1"/>
    </xf>
    <xf numFmtId="0" fontId="15" fillId="0" borderId="0" xfId="1" applyFont="1"/>
    <xf numFmtId="2" fontId="16" fillId="5" borderId="2" xfId="1" applyNumberFormat="1" applyFont="1" applyFill="1" applyBorder="1" applyAlignment="1">
      <alignment horizontal="justify" vertical="center" wrapText="1"/>
    </xf>
    <xf numFmtId="2" fontId="12" fillId="5" borderId="2" xfId="1" applyNumberFormat="1" applyFont="1" applyFill="1" applyBorder="1" applyAlignment="1">
      <alignment horizontal="center" vertical="center" wrapText="1"/>
    </xf>
    <xf numFmtId="0" fontId="2" fillId="0" borderId="0" xfId="1" applyFont="1"/>
    <xf numFmtId="1" fontId="2" fillId="0" borderId="0" xfId="1" applyNumberFormat="1" applyFont="1" applyAlignment="1">
      <alignment horizontal="justify"/>
    </xf>
    <xf numFmtId="2" fontId="2" fillId="0" borderId="0" xfId="1" applyNumberFormat="1" applyFont="1"/>
    <xf numFmtId="0" fontId="1" fillId="0" borderId="0" xfId="1" applyAlignment="1">
      <alignment horizontal="justify"/>
    </xf>
    <xf numFmtId="2" fontId="10" fillId="0" borderId="0" xfId="1" applyNumberFormat="1" applyFont="1"/>
    <xf numFmtId="0" fontId="6" fillId="0" borderId="0" xfId="1" applyFont="1" applyAlignment="1">
      <alignment vertical="center" wrapText="1"/>
    </xf>
    <xf numFmtId="4" fontId="9" fillId="8" borderId="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right" vertical="center"/>
    </xf>
    <xf numFmtId="164" fontId="5" fillId="0" borderId="0" xfId="1" applyNumberFormat="1" applyFont="1" applyAlignment="1">
      <alignment horizontal="right" vertical="center"/>
    </xf>
    <xf numFmtId="0" fontId="5" fillId="0" borderId="0" xfId="1" applyFont="1" applyBorder="1" applyAlignment="1">
      <alignment vertical="center" wrapText="1"/>
    </xf>
    <xf numFmtId="0" fontId="17" fillId="0" borderId="0" xfId="1" applyFont="1" applyAlignment="1">
      <alignment vertical="center" wrapText="1"/>
    </xf>
    <xf numFmtId="2" fontId="4" fillId="0" borderId="0" xfId="1" applyNumberFormat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2" fontId="2" fillId="0" borderId="0" xfId="1" applyNumberFormat="1" applyFont="1" applyAlignment="1">
      <alignment horizontal="center" vertical="center" wrapText="1"/>
    </xf>
    <xf numFmtId="0" fontId="1" fillId="0" borderId="0" xfId="1" applyAlignment="1">
      <alignment horizontal="right" vertical="center"/>
    </xf>
    <xf numFmtId="2" fontId="2" fillId="3" borderId="2" xfId="1" applyNumberFormat="1" applyFont="1" applyFill="1" applyBorder="1" applyAlignment="1">
      <alignment horizontal="left" vertical="center"/>
    </xf>
    <xf numFmtId="4" fontId="14" fillId="5" borderId="2" xfId="1" applyNumberFormat="1" applyFont="1" applyFill="1" applyBorder="1" applyAlignment="1">
      <alignment horizontal="right" vertical="center" wrapText="1"/>
    </xf>
    <xf numFmtId="2" fontId="9" fillId="8" borderId="2" xfId="1" applyNumberFormat="1" applyFont="1" applyFill="1" applyBorder="1" applyAlignment="1">
      <alignment horizontal="center" vertical="center" wrapText="1"/>
    </xf>
    <xf numFmtId="2" fontId="2" fillId="8" borderId="2" xfId="1" applyNumberFormat="1" applyFont="1" applyFill="1" applyBorder="1" applyAlignment="1">
      <alignment horizontal="left" vertical="center" wrapText="1"/>
    </xf>
    <xf numFmtId="2" fontId="9" fillId="8" borderId="2" xfId="1" applyNumberFormat="1" applyFont="1" applyFill="1" applyBorder="1" applyAlignment="1" applyProtection="1">
      <alignment horizontal="center" vertical="center" wrapText="1"/>
      <protection locked="0"/>
    </xf>
    <xf numFmtId="2" fontId="18" fillId="8" borderId="7" xfId="0" applyNumberFormat="1" applyFont="1" applyFill="1" applyBorder="1"/>
    <xf numFmtId="0" fontId="2" fillId="8" borderId="2" xfId="1" applyFont="1" applyFill="1" applyBorder="1" applyAlignment="1">
      <alignment horizontal="left" vertical="center" wrapText="1"/>
    </xf>
    <xf numFmtId="2" fontId="9" fillId="8" borderId="2" xfId="1" applyNumberFormat="1" applyFont="1" applyFill="1" applyBorder="1"/>
    <xf numFmtId="2" fontId="9" fillId="8" borderId="6" xfId="1" applyNumberFormat="1" applyFont="1" applyFill="1" applyBorder="1"/>
    <xf numFmtId="2" fontId="11" fillId="8" borderId="2" xfId="1" applyNumberFormat="1" applyFont="1" applyFill="1" applyBorder="1" applyAlignment="1">
      <alignment horizontal="justify" vertical="center" wrapText="1"/>
    </xf>
    <xf numFmtId="2" fontId="9" fillId="8" borderId="6" xfId="1" applyNumberFormat="1" applyFont="1" applyFill="1" applyBorder="1" applyAlignment="1">
      <alignment horizontal="center" vertical="center" wrapText="1"/>
    </xf>
    <xf numFmtId="2" fontId="2" fillId="8" borderId="2" xfId="1" applyNumberFormat="1" applyFont="1" applyFill="1" applyBorder="1" applyAlignment="1">
      <alignment horizontal="justify" vertical="center" wrapText="1"/>
    </xf>
    <xf numFmtId="2" fontId="13" fillId="8" borderId="2" xfId="1" applyNumberFormat="1" applyFont="1" applyFill="1" applyBorder="1" applyAlignment="1">
      <alignment horizontal="justify"/>
    </xf>
    <xf numFmtId="2" fontId="12" fillId="8" borderId="2" xfId="1" applyNumberFormat="1" applyFont="1" applyFill="1" applyBorder="1" applyAlignment="1">
      <alignment horizontal="center" vertical="center" wrapText="1"/>
    </xf>
    <xf numFmtId="2" fontId="2" fillId="8" borderId="2" xfId="1" applyNumberFormat="1" applyFont="1" applyFill="1" applyBorder="1" applyAlignment="1">
      <alignment horizontal="left"/>
    </xf>
    <xf numFmtId="4" fontId="9" fillId="8" borderId="2" xfId="1" applyNumberFormat="1" applyFont="1" applyFill="1" applyBorder="1" applyAlignment="1">
      <alignment horizontal="right" vertical="center" wrapText="1"/>
    </xf>
    <xf numFmtId="2" fontId="3" fillId="8" borderId="2" xfId="1" applyNumberFormat="1" applyFont="1" applyFill="1" applyBorder="1" applyAlignment="1">
      <alignment horizontal="justify"/>
    </xf>
    <xf numFmtId="2" fontId="9" fillId="8" borderId="2" xfId="1" applyNumberFormat="1" applyFont="1" applyFill="1" applyBorder="1" applyAlignment="1">
      <alignment horizontal="left" vertical="center" wrapText="1"/>
    </xf>
    <xf numFmtId="2" fontId="9" fillId="8" borderId="2" xfId="1" applyNumberFormat="1" applyFont="1" applyFill="1" applyBorder="1" applyAlignment="1">
      <alignment vertical="center"/>
    </xf>
    <xf numFmtId="2" fontId="19" fillId="8" borderId="7" xfId="0" applyNumberFormat="1" applyFont="1" applyFill="1" applyBorder="1"/>
    <xf numFmtId="4" fontId="12" fillId="8" borderId="2" xfId="1" applyNumberFormat="1" applyFont="1" applyFill="1" applyBorder="1" applyAlignment="1" applyProtection="1">
      <alignment horizontal="right" vertical="center" wrapText="1"/>
      <protection locked="0"/>
    </xf>
    <xf numFmtId="4" fontId="12" fillId="8" borderId="2" xfId="1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2" fontId="3" fillId="8" borderId="3" xfId="1" applyNumberFormat="1" applyFont="1" applyFill="1" applyBorder="1" applyAlignment="1">
      <alignment horizontal="center" vertical="center" wrapText="1"/>
    </xf>
    <xf numFmtId="2" fontId="12" fillId="8" borderId="4" xfId="1" applyNumberFormat="1" applyFont="1" applyFill="1" applyBorder="1" applyAlignment="1">
      <alignment horizontal="center" vertical="center" wrapText="1"/>
    </xf>
    <xf numFmtId="2" fontId="12" fillId="8" borderId="5" xfId="1" applyNumberFormat="1" applyFont="1" applyFill="1" applyBorder="1" applyAlignment="1">
      <alignment horizontal="center" vertical="center" wrapText="1"/>
    </xf>
    <xf numFmtId="2" fontId="14" fillId="8" borderId="2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Border="1" applyAlignment="1">
      <alignment horizontal="right"/>
    </xf>
    <xf numFmtId="0" fontId="8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textRotation="90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right" vertical="center" wrapText="1"/>
    </xf>
    <xf numFmtId="164" fontId="5" fillId="0" borderId="0" xfId="1" applyNumberFormat="1" applyFont="1" applyAlignment="1">
      <alignment horizontal="right" vertical="center"/>
    </xf>
    <xf numFmtId="0" fontId="17" fillId="0" borderId="0" xfId="1" applyFont="1" applyAlignment="1">
      <alignment horizontal="right" vertical="center" wrapText="1"/>
    </xf>
    <xf numFmtId="0" fontId="4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/>
    </xf>
    <xf numFmtId="164" fontId="5" fillId="0" borderId="0" xfId="1" applyNumberFormat="1" applyFont="1" applyAlignment="1">
      <alignment horizontal="left" vertical="center"/>
    </xf>
    <xf numFmtId="0" fontId="5" fillId="0" borderId="0" xfId="1" applyFont="1" applyBorder="1" applyAlignment="1">
      <alignment horizontal="left" vertical="center" wrapText="1"/>
    </xf>
    <xf numFmtId="0" fontId="17" fillId="0" borderId="0" xfId="1" applyFont="1" applyAlignment="1">
      <alignment horizontal="left" vertical="center" wrapText="1"/>
    </xf>
  </cellXfs>
  <cellStyles count="2">
    <cellStyle name="Звичайни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4"/>
  <sheetViews>
    <sheetView tabSelected="1" view="pageBreakPreview" zoomScale="80" zoomScaleSheetLayoutView="80" workbookViewId="0">
      <selection activeCell="AB99" sqref="AB99"/>
    </sheetView>
  </sheetViews>
  <sheetFormatPr defaultRowHeight="12.75" x14ac:dyDescent="0.2"/>
  <cols>
    <col min="1" max="1" width="0.140625" style="5" customWidth="1"/>
    <col min="2" max="2" width="27.7109375" style="32" customWidth="1"/>
    <col min="3" max="3" width="6" style="5" customWidth="1"/>
    <col min="4" max="4" width="9.7109375" style="5" customWidth="1"/>
    <col min="5" max="5" width="10.28515625" style="5" customWidth="1"/>
    <col min="6" max="6" width="8.42578125" style="5" customWidth="1"/>
    <col min="7" max="7" width="9.7109375" style="5" customWidth="1"/>
    <col min="8" max="9" width="8.85546875" style="5" customWidth="1"/>
    <col min="10" max="10" width="8.140625" style="5" customWidth="1"/>
    <col min="11" max="12" width="9.28515625" style="5" customWidth="1"/>
    <col min="13" max="13" width="8.140625" style="5" customWidth="1"/>
    <col min="14" max="14" width="8.5703125" style="5" customWidth="1"/>
    <col min="15" max="15" width="8" style="5" customWidth="1"/>
    <col min="16" max="17" width="7.140625" style="5" customWidth="1"/>
    <col min="18" max="18" width="7.85546875" style="5" customWidth="1"/>
    <col min="19" max="19" width="6.42578125" style="5" customWidth="1"/>
    <col min="20" max="20" width="7.42578125" style="5" customWidth="1"/>
    <col min="21" max="21" width="8.28515625" style="5" customWidth="1"/>
    <col min="22" max="22" width="8" style="5" customWidth="1"/>
    <col min="23" max="23" width="6.28515625" style="5" customWidth="1"/>
    <col min="24" max="24" width="7.28515625" style="5" customWidth="1"/>
    <col min="25" max="25" width="7.5703125" style="5" customWidth="1"/>
    <col min="26" max="26" width="8.140625" style="5" customWidth="1"/>
    <col min="27" max="27" width="11.140625" style="5" customWidth="1"/>
    <col min="28" max="28" width="11.42578125" style="5" customWidth="1"/>
    <col min="29" max="29" width="2.7109375" style="5" hidden="1" customWidth="1"/>
    <col min="30" max="223" width="9.140625" style="5"/>
    <col min="224" max="224" width="0.140625" style="5" customWidth="1"/>
    <col min="225" max="225" width="26.140625" style="5" customWidth="1"/>
    <col min="226" max="226" width="6.85546875" style="5" customWidth="1"/>
    <col min="227" max="227" width="9" style="5" customWidth="1"/>
    <col min="228" max="228" width="10.28515625" style="5" customWidth="1"/>
    <col min="229" max="229" width="9.28515625" style="5" customWidth="1"/>
    <col min="230" max="230" width="9.7109375" style="5" customWidth="1"/>
    <col min="231" max="232" width="8.85546875" style="5" customWidth="1"/>
    <col min="233" max="233" width="8.140625" style="5" customWidth="1"/>
    <col min="234" max="235" width="9.28515625" style="5" customWidth="1"/>
    <col min="236" max="236" width="8.140625" style="5" customWidth="1"/>
    <col min="237" max="237" width="8.5703125" style="5" customWidth="1"/>
    <col min="238" max="238" width="8" style="5" customWidth="1"/>
    <col min="239" max="239" width="7.140625" style="5" customWidth="1"/>
    <col min="240" max="240" width="7.85546875" style="5" customWidth="1"/>
    <col min="241" max="241" width="6.42578125" style="5" customWidth="1"/>
    <col min="242" max="242" width="7.42578125" style="5" customWidth="1"/>
    <col min="243" max="243" width="8.28515625" style="5" customWidth="1"/>
    <col min="244" max="244" width="8" style="5" customWidth="1"/>
    <col min="245" max="245" width="6.28515625" style="5" customWidth="1"/>
    <col min="246" max="246" width="7.28515625" style="5" customWidth="1"/>
    <col min="247" max="247" width="7.5703125" style="5" customWidth="1"/>
    <col min="248" max="248" width="9.28515625" style="5" customWidth="1"/>
    <col min="249" max="249" width="11.140625" style="5" customWidth="1"/>
    <col min="250" max="250" width="11.42578125" style="5" customWidth="1"/>
    <col min="251" max="251" width="0" style="5" hidden="1" customWidth="1"/>
    <col min="252" max="252" width="13.28515625" style="5" customWidth="1"/>
    <col min="253" max="253" width="11" style="5" customWidth="1"/>
    <col min="254" max="254" width="9.140625" style="5"/>
    <col min="255" max="255" width="11.140625" style="5" customWidth="1"/>
    <col min="256" max="256" width="6.28515625" style="5" customWidth="1"/>
    <col min="257" max="257" width="9.42578125" style="5" customWidth="1"/>
    <col min="258" max="258" width="6.42578125" style="5" customWidth="1"/>
    <col min="259" max="263" width="9.140625" style="5"/>
    <col min="264" max="264" width="8.85546875" style="5" customWidth="1"/>
    <col min="265" max="479" width="9.140625" style="5"/>
    <col min="480" max="480" width="0.140625" style="5" customWidth="1"/>
    <col min="481" max="481" width="26.140625" style="5" customWidth="1"/>
    <col min="482" max="482" width="6.85546875" style="5" customWidth="1"/>
    <col min="483" max="483" width="9" style="5" customWidth="1"/>
    <col min="484" max="484" width="10.28515625" style="5" customWidth="1"/>
    <col min="485" max="485" width="9.28515625" style="5" customWidth="1"/>
    <col min="486" max="486" width="9.7109375" style="5" customWidth="1"/>
    <col min="487" max="488" width="8.85546875" style="5" customWidth="1"/>
    <col min="489" max="489" width="8.140625" style="5" customWidth="1"/>
    <col min="490" max="491" width="9.28515625" style="5" customWidth="1"/>
    <col min="492" max="492" width="8.140625" style="5" customWidth="1"/>
    <col min="493" max="493" width="8.5703125" style="5" customWidth="1"/>
    <col min="494" max="494" width="8" style="5" customWidth="1"/>
    <col min="495" max="495" width="7.140625" style="5" customWidth="1"/>
    <col min="496" max="496" width="7.85546875" style="5" customWidth="1"/>
    <col min="497" max="497" width="6.42578125" style="5" customWidth="1"/>
    <col min="498" max="498" width="7.42578125" style="5" customWidth="1"/>
    <col min="499" max="499" width="8.28515625" style="5" customWidth="1"/>
    <col min="500" max="500" width="8" style="5" customWidth="1"/>
    <col min="501" max="501" width="6.28515625" style="5" customWidth="1"/>
    <col min="502" max="502" width="7.28515625" style="5" customWidth="1"/>
    <col min="503" max="503" width="7.5703125" style="5" customWidth="1"/>
    <col min="504" max="504" width="9.28515625" style="5" customWidth="1"/>
    <col min="505" max="505" width="11.140625" style="5" customWidth="1"/>
    <col min="506" max="506" width="11.42578125" style="5" customWidth="1"/>
    <col min="507" max="507" width="0" style="5" hidden="1" customWidth="1"/>
    <col min="508" max="508" width="13.28515625" style="5" customWidth="1"/>
    <col min="509" max="509" width="11" style="5" customWidth="1"/>
    <col min="510" max="510" width="9.140625" style="5"/>
    <col min="511" max="511" width="11.140625" style="5" customWidth="1"/>
    <col min="512" max="512" width="6.28515625" style="5" customWidth="1"/>
    <col min="513" max="513" width="9.42578125" style="5" customWidth="1"/>
    <col min="514" max="514" width="6.42578125" style="5" customWidth="1"/>
    <col min="515" max="519" width="9.140625" style="5"/>
    <col min="520" max="520" width="8.85546875" style="5" customWidth="1"/>
    <col min="521" max="735" width="9.140625" style="5"/>
    <col min="736" max="736" width="0.140625" style="5" customWidth="1"/>
    <col min="737" max="737" width="26.140625" style="5" customWidth="1"/>
    <col min="738" max="738" width="6.85546875" style="5" customWidth="1"/>
    <col min="739" max="739" width="9" style="5" customWidth="1"/>
    <col min="740" max="740" width="10.28515625" style="5" customWidth="1"/>
    <col min="741" max="741" width="9.28515625" style="5" customWidth="1"/>
    <col min="742" max="742" width="9.7109375" style="5" customWidth="1"/>
    <col min="743" max="744" width="8.85546875" style="5" customWidth="1"/>
    <col min="745" max="745" width="8.140625" style="5" customWidth="1"/>
    <col min="746" max="747" width="9.28515625" style="5" customWidth="1"/>
    <col min="748" max="748" width="8.140625" style="5" customWidth="1"/>
    <col min="749" max="749" width="8.5703125" style="5" customWidth="1"/>
    <col min="750" max="750" width="8" style="5" customWidth="1"/>
    <col min="751" max="751" width="7.140625" style="5" customWidth="1"/>
    <col min="752" max="752" width="7.85546875" style="5" customWidth="1"/>
    <col min="753" max="753" width="6.42578125" style="5" customWidth="1"/>
    <col min="754" max="754" width="7.42578125" style="5" customWidth="1"/>
    <col min="755" max="755" width="8.28515625" style="5" customWidth="1"/>
    <col min="756" max="756" width="8" style="5" customWidth="1"/>
    <col min="757" max="757" width="6.28515625" style="5" customWidth="1"/>
    <col min="758" max="758" width="7.28515625" style="5" customWidth="1"/>
    <col min="759" max="759" width="7.5703125" style="5" customWidth="1"/>
    <col min="760" max="760" width="9.28515625" style="5" customWidth="1"/>
    <col min="761" max="761" width="11.140625" style="5" customWidth="1"/>
    <col min="762" max="762" width="11.42578125" style="5" customWidth="1"/>
    <col min="763" max="763" width="0" style="5" hidden="1" customWidth="1"/>
    <col min="764" max="764" width="13.28515625" style="5" customWidth="1"/>
    <col min="765" max="765" width="11" style="5" customWidth="1"/>
    <col min="766" max="766" width="9.140625" style="5"/>
    <col min="767" max="767" width="11.140625" style="5" customWidth="1"/>
    <col min="768" max="768" width="6.28515625" style="5" customWidth="1"/>
    <col min="769" max="769" width="9.42578125" style="5" customWidth="1"/>
    <col min="770" max="770" width="6.42578125" style="5" customWidth="1"/>
    <col min="771" max="775" width="9.140625" style="5"/>
    <col min="776" max="776" width="8.85546875" style="5" customWidth="1"/>
    <col min="777" max="991" width="9.140625" style="5"/>
    <col min="992" max="992" width="0.140625" style="5" customWidth="1"/>
    <col min="993" max="993" width="26.140625" style="5" customWidth="1"/>
    <col min="994" max="994" width="6.85546875" style="5" customWidth="1"/>
    <col min="995" max="995" width="9" style="5" customWidth="1"/>
    <col min="996" max="996" width="10.28515625" style="5" customWidth="1"/>
    <col min="997" max="997" width="9.28515625" style="5" customWidth="1"/>
    <col min="998" max="998" width="9.7109375" style="5" customWidth="1"/>
    <col min="999" max="1000" width="8.85546875" style="5" customWidth="1"/>
    <col min="1001" max="1001" width="8.140625" style="5" customWidth="1"/>
    <col min="1002" max="1003" width="9.28515625" style="5" customWidth="1"/>
    <col min="1004" max="1004" width="8.140625" style="5" customWidth="1"/>
    <col min="1005" max="1005" width="8.5703125" style="5" customWidth="1"/>
    <col min="1006" max="1006" width="8" style="5" customWidth="1"/>
    <col min="1007" max="1007" width="7.140625" style="5" customWidth="1"/>
    <col min="1008" max="1008" width="7.85546875" style="5" customWidth="1"/>
    <col min="1009" max="1009" width="6.42578125" style="5" customWidth="1"/>
    <col min="1010" max="1010" width="7.42578125" style="5" customWidth="1"/>
    <col min="1011" max="1011" width="8.28515625" style="5" customWidth="1"/>
    <col min="1012" max="1012" width="8" style="5" customWidth="1"/>
    <col min="1013" max="1013" width="6.28515625" style="5" customWidth="1"/>
    <col min="1014" max="1014" width="7.28515625" style="5" customWidth="1"/>
    <col min="1015" max="1015" width="7.5703125" style="5" customWidth="1"/>
    <col min="1016" max="1016" width="9.28515625" style="5" customWidth="1"/>
    <col min="1017" max="1017" width="11.140625" style="5" customWidth="1"/>
    <col min="1018" max="1018" width="11.42578125" style="5" customWidth="1"/>
    <col min="1019" max="1019" width="0" style="5" hidden="1" customWidth="1"/>
    <col min="1020" max="1020" width="13.28515625" style="5" customWidth="1"/>
    <col min="1021" max="1021" width="11" style="5" customWidth="1"/>
    <col min="1022" max="1022" width="9.140625" style="5"/>
    <col min="1023" max="1023" width="11.140625" style="5" customWidth="1"/>
    <col min="1024" max="1024" width="6.28515625" style="5" customWidth="1"/>
    <col min="1025" max="1025" width="9.42578125" style="5" customWidth="1"/>
    <col min="1026" max="1026" width="6.42578125" style="5" customWidth="1"/>
    <col min="1027" max="1031" width="9.140625" style="5"/>
    <col min="1032" max="1032" width="8.85546875" style="5" customWidth="1"/>
    <col min="1033" max="1247" width="9.140625" style="5"/>
    <col min="1248" max="1248" width="0.140625" style="5" customWidth="1"/>
    <col min="1249" max="1249" width="26.140625" style="5" customWidth="1"/>
    <col min="1250" max="1250" width="6.85546875" style="5" customWidth="1"/>
    <col min="1251" max="1251" width="9" style="5" customWidth="1"/>
    <col min="1252" max="1252" width="10.28515625" style="5" customWidth="1"/>
    <col min="1253" max="1253" width="9.28515625" style="5" customWidth="1"/>
    <col min="1254" max="1254" width="9.7109375" style="5" customWidth="1"/>
    <col min="1255" max="1256" width="8.85546875" style="5" customWidth="1"/>
    <col min="1257" max="1257" width="8.140625" style="5" customWidth="1"/>
    <col min="1258" max="1259" width="9.28515625" style="5" customWidth="1"/>
    <col min="1260" max="1260" width="8.140625" style="5" customWidth="1"/>
    <col min="1261" max="1261" width="8.5703125" style="5" customWidth="1"/>
    <col min="1262" max="1262" width="8" style="5" customWidth="1"/>
    <col min="1263" max="1263" width="7.140625" style="5" customWidth="1"/>
    <col min="1264" max="1264" width="7.85546875" style="5" customWidth="1"/>
    <col min="1265" max="1265" width="6.42578125" style="5" customWidth="1"/>
    <col min="1266" max="1266" width="7.42578125" style="5" customWidth="1"/>
    <col min="1267" max="1267" width="8.28515625" style="5" customWidth="1"/>
    <col min="1268" max="1268" width="8" style="5" customWidth="1"/>
    <col min="1269" max="1269" width="6.28515625" style="5" customWidth="1"/>
    <col min="1270" max="1270" width="7.28515625" style="5" customWidth="1"/>
    <col min="1271" max="1271" width="7.5703125" style="5" customWidth="1"/>
    <col min="1272" max="1272" width="9.28515625" style="5" customWidth="1"/>
    <col min="1273" max="1273" width="11.140625" style="5" customWidth="1"/>
    <col min="1274" max="1274" width="11.42578125" style="5" customWidth="1"/>
    <col min="1275" max="1275" width="0" style="5" hidden="1" customWidth="1"/>
    <col min="1276" max="1276" width="13.28515625" style="5" customWidth="1"/>
    <col min="1277" max="1277" width="11" style="5" customWidth="1"/>
    <col min="1278" max="1278" width="9.140625" style="5"/>
    <col min="1279" max="1279" width="11.140625" style="5" customWidth="1"/>
    <col min="1280" max="1280" width="6.28515625" style="5" customWidth="1"/>
    <col min="1281" max="1281" width="9.42578125" style="5" customWidth="1"/>
    <col min="1282" max="1282" width="6.42578125" style="5" customWidth="1"/>
    <col min="1283" max="1287" width="9.140625" style="5"/>
    <col min="1288" max="1288" width="8.85546875" style="5" customWidth="1"/>
    <col min="1289" max="1503" width="9.140625" style="5"/>
    <col min="1504" max="1504" width="0.140625" style="5" customWidth="1"/>
    <col min="1505" max="1505" width="26.140625" style="5" customWidth="1"/>
    <col min="1506" max="1506" width="6.85546875" style="5" customWidth="1"/>
    <col min="1507" max="1507" width="9" style="5" customWidth="1"/>
    <col min="1508" max="1508" width="10.28515625" style="5" customWidth="1"/>
    <col min="1509" max="1509" width="9.28515625" style="5" customWidth="1"/>
    <col min="1510" max="1510" width="9.7109375" style="5" customWidth="1"/>
    <col min="1511" max="1512" width="8.85546875" style="5" customWidth="1"/>
    <col min="1513" max="1513" width="8.140625" style="5" customWidth="1"/>
    <col min="1514" max="1515" width="9.28515625" style="5" customWidth="1"/>
    <col min="1516" max="1516" width="8.140625" style="5" customWidth="1"/>
    <col min="1517" max="1517" width="8.5703125" style="5" customWidth="1"/>
    <col min="1518" max="1518" width="8" style="5" customWidth="1"/>
    <col min="1519" max="1519" width="7.140625" style="5" customWidth="1"/>
    <col min="1520" max="1520" width="7.85546875" style="5" customWidth="1"/>
    <col min="1521" max="1521" width="6.42578125" style="5" customWidth="1"/>
    <col min="1522" max="1522" width="7.42578125" style="5" customWidth="1"/>
    <col min="1523" max="1523" width="8.28515625" style="5" customWidth="1"/>
    <col min="1524" max="1524" width="8" style="5" customWidth="1"/>
    <col min="1525" max="1525" width="6.28515625" style="5" customWidth="1"/>
    <col min="1526" max="1526" width="7.28515625" style="5" customWidth="1"/>
    <col min="1527" max="1527" width="7.5703125" style="5" customWidth="1"/>
    <col min="1528" max="1528" width="9.28515625" style="5" customWidth="1"/>
    <col min="1529" max="1529" width="11.140625" style="5" customWidth="1"/>
    <col min="1530" max="1530" width="11.42578125" style="5" customWidth="1"/>
    <col min="1531" max="1531" width="0" style="5" hidden="1" customWidth="1"/>
    <col min="1532" max="1532" width="13.28515625" style="5" customWidth="1"/>
    <col min="1533" max="1533" width="11" style="5" customWidth="1"/>
    <col min="1534" max="1534" width="9.140625" style="5"/>
    <col min="1535" max="1535" width="11.140625" style="5" customWidth="1"/>
    <col min="1536" max="1536" width="6.28515625" style="5" customWidth="1"/>
    <col min="1537" max="1537" width="9.42578125" style="5" customWidth="1"/>
    <col min="1538" max="1538" width="6.42578125" style="5" customWidth="1"/>
    <col min="1539" max="1543" width="9.140625" style="5"/>
    <col min="1544" max="1544" width="8.85546875" style="5" customWidth="1"/>
    <col min="1545" max="1759" width="9.140625" style="5"/>
    <col min="1760" max="1760" width="0.140625" style="5" customWidth="1"/>
    <col min="1761" max="1761" width="26.140625" style="5" customWidth="1"/>
    <col min="1762" max="1762" width="6.85546875" style="5" customWidth="1"/>
    <col min="1763" max="1763" width="9" style="5" customWidth="1"/>
    <col min="1764" max="1764" width="10.28515625" style="5" customWidth="1"/>
    <col min="1765" max="1765" width="9.28515625" style="5" customWidth="1"/>
    <col min="1766" max="1766" width="9.7109375" style="5" customWidth="1"/>
    <col min="1767" max="1768" width="8.85546875" style="5" customWidth="1"/>
    <col min="1769" max="1769" width="8.140625" style="5" customWidth="1"/>
    <col min="1770" max="1771" width="9.28515625" style="5" customWidth="1"/>
    <col min="1772" max="1772" width="8.140625" style="5" customWidth="1"/>
    <col min="1773" max="1773" width="8.5703125" style="5" customWidth="1"/>
    <col min="1774" max="1774" width="8" style="5" customWidth="1"/>
    <col min="1775" max="1775" width="7.140625" style="5" customWidth="1"/>
    <col min="1776" max="1776" width="7.85546875" style="5" customWidth="1"/>
    <col min="1777" max="1777" width="6.42578125" style="5" customWidth="1"/>
    <col min="1778" max="1778" width="7.42578125" style="5" customWidth="1"/>
    <col min="1779" max="1779" width="8.28515625" style="5" customWidth="1"/>
    <col min="1780" max="1780" width="8" style="5" customWidth="1"/>
    <col min="1781" max="1781" width="6.28515625" style="5" customWidth="1"/>
    <col min="1782" max="1782" width="7.28515625" style="5" customWidth="1"/>
    <col min="1783" max="1783" width="7.5703125" style="5" customWidth="1"/>
    <col min="1784" max="1784" width="9.28515625" style="5" customWidth="1"/>
    <col min="1785" max="1785" width="11.140625" style="5" customWidth="1"/>
    <col min="1786" max="1786" width="11.42578125" style="5" customWidth="1"/>
    <col min="1787" max="1787" width="0" style="5" hidden="1" customWidth="1"/>
    <col min="1788" max="1788" width="13.28515625" style="5" customWidth="1"/>
    <col min="1789" max="1789" width="11" style="5" customWidth="1"/>
    <col min="1790" max="1790" width="9.140625" style="5"/>
    <col min="1791" max="1791" width="11.140625" style="5" customWidth="1"/>
    <col min="1792" max="1792" width="6.28515625" style="5" customWidth="1"/>
    <col min="1793" max="1793" width="9.42578125" style="5" customWidth="1"/>
    <col min="1794" max="1794" width="6.42578125" style="5" customWidth="1"/>
    <col min="1795" max="1799" width="9.140625" style="5"/>
    <col min="1800" max="1800" width="8.85546875" style="5" customWidth="1"/>
    <col min="1801" max="2015" width="9.140625" style="5"/>
    <col min="2016" max="2016" width="0.140625" style="5" customWidth="1"/>
    <col min="2017" max="2017" width="26.140625" style="5" customWidth="1"/>
    <col min="2018" max="2018" width="6.85546875" style="5" customWidth="1"/>
    <col min="2019" max="2019" width="9" style="5" customWidth="1"/>
    <col min="2020" max="2020" width="10.28515625" style="5" customWidth="1"/>
    <col min="2021" max="2021" width="9.28515625" style="5" customWidth="1"/>
    <col min="2022" max="2022" width="9.7109375" style="5" customWidth="1"/>
    <col min="2023" max="2024" width="8.85546875" style="5" customWidth="1"/>
    <col min="2025" max="2025" width="8.140625" style="5" customWidth="1"/>
    <col min="2026" max="2027" width="9.28515625" style="5" customWidth="1"/>
    <col min="2028" max="2028" width="8.140625" style="5" customWidth="1"/>
    <col min="2029" max="2029" width="8.5703125" style="5" customWidth="1"/>
    <col min="2030" max="2030" width="8" style="5" customWidth="1"/>
    <col min="2031" max="2031" width="7.140625" style="5" customWidth="1"/>
    <col min="2032" max="2032" width="7.85546875" style="5" customWidth="1"/>
    <col min="2033" max="2033" width="6.42578125" style="5" customWidth="1"/>
    <col min="2034" max="2034" width="7.42578125" style="5" customWidth="1"/>
    <col min="2035" max="2035" width="8.28515625" style="5" customWidth="1"/>
    <col min="2036" max="2036" width="8" style="5" customWidth="1"/>
    <col min="2037" max="2037" width="6.28515625" style="5" customWidth="1"/>
    <col min="2038" max="2038" width="7.28515625" style="5" customWidth="1"/>
    <col min="2039" max="2039" width="7.5703125" style="5" customWidth="1"/>
    <col min="2040" max="2040" width="9.28515625" style="5" customWidth="1"/>
    <col min="2041" max="2041" width="11.140625" style="5" customWidth="1"/>
    <col min="2042" max="2042" width="11.42578125" style="5" customWidth="1"/>
    <col min="2043" max="2043" width="0" style="5" hidden="1" customWidth="1"/>
    <col min="2044" max="2044" width="13.28515625" style="5" customWidth="1"/>
    <col min="2045" max="2045" width="11" style="5" customWidth="1"/>
    <col min="2046" max="2046" width="9.140625" style="5"/>
    <col min="2047" max="2047" width="11.140625" style="5" customWidth="1"/>
    <col min="2048" max="2048" width="6.28515625" style="5" customWidth="1"/>
    <col min="2049" max="2049" width="9.42578125" style="5" customWidth="1"/>
    <col min="2050" max="2050" width="6.42578125" style="5" customWidth="1"/>
    <col min="2051" max="2055" width="9.140625" style="5"/>
    <col min="2056" max="2056" width="8.85546875" style="5" customWidth="1"/>
    <col min="2057" max="2271" width="9.140625" style="5"/>
    <col min="2272" max="2272" width="0.140625" style="5" customWidth="1"/>
    <col min="2273" max="2273" width="26.140625" style="5" customWidth="1"/>
    <col min="2274" max="2274" width="6.85546875" style="5" customWidth="1"/>
    <col min="2275" max="2275" width="9" style="5" customWidth="1"/>
    <col min="2276" max="2276" width="10.28515625" style="5" customWidth="1"/>
    <col min="2277" max="2277" width="9.28515625" style="5" customWidth="1"/>
    <col min="2278" max="2278" width="9.7109375" style="5" customWidth="1"/>
    <col min="2279" max="2280" width="8.85546875" style="5" customWidth="1"/>
    <col min="2281" max="2281" width="8.140625" style="5" customWidth="1"/>
    <col min="2282" max="2283" width="9.28515625" style="5" customWidth="1"/>
    <col min="2284" max="2284" width="8.140625" style="5" customWidth="1"/>
    <col min="2285" max="2285" width="8.5703125" style="5" customWidth="1"/>
    <col min="2286" max="2286" width="8" style="5" customWidth="1"/>
    <col min="2287" max="2287" width="7.140625" style="5" customWidth="1"/>
    <col min="2288" max="2288" width="7.85546875" style="5" customWidth="1"/>
    <col min="2289" max="2289" width="6.42578125" style="5" customWidth="1"/>
    <col min="2290" max="2290" width="7.42578125" style="5" customWidth="1"/>
    <col min="2291" max="2291" width="8.28515625" style="5" customWidth="1"/>
    <col min="2292" max="2292" width="8" style="5" customWidth="1"/>
    <col min="2293" max="2293" width="6.28515625" style="5" customWidth="1"/>
    <col min="2294" max="2294" width="7.28515625" style="5" customWidth="1"/>
    <col min="2295" max="2295" width="7.5703125" style="5" customWidth="1"/>
    <col min="2296" max="2296" width="9.28515625" style="5" customWidth="1"/>
    <col min="2297" max="2297" width="11.140625" style="5" customWidth="1"/>
    <col min="2298" max="2298" width="11.42578125" style="5" customWidth="1"/>
    <col min="2299" max="2299" width="0" style="5" hidden="1" customWidth="1"/>
    <col min="2300" max="2300" width="13.28515625" style="5" customWidth="1"/>
    <col min="2301" max="2301" width="11" style="5" customWidth="1"/>
    <col min="2302" max="2302" width="9.140625" style="5"/>
    <col min="2303" max="2303" width="11.140625" style="5" customWidth="1"/>
    <col min="2304" max="2304" width="6.28515625" style="5" customWidth="1"/>
    <col min="2305" max="2305" width="9.42578125" style="5" customWidth="1"/>
    <col min="2306" max="2306" width="6.42578125" style="5" customWidth="1"/>
    <col min="2307" max="2311" width="9.140625" style="5"/>
    <col min="2312" max="2312" width="8.85546875" style="5" customWidth="1"/>
    <col min="2313" max="2527" width="9.140625" style="5"/>
    <col min="2528" max="2528" width="0.140625" style="5" customWidth="1"/>
    <col min="2529" max="2529" width="26.140625" style="5" customWidth="1"/>
    <col min="2530" max="2530" width="6.85546875" style="5" customWidth="1"/>
    <col min="2531" max="2531" width="9" style="5" customWidth="1"/>
    <col min="2532" max="2532" width="10.28515625" style="5" customWidth="1"/>
    <col min="2533" max="2533" width="9.28515625" style="5" customWidth="1"/>
    <col min="2534" max="2534" width="9.7109375" style="5" customWidth="1"/>
    <col min="2535" max="2536" width="8.85546875" style="5" customWidth="1"/>
    <col min="2537" max="2537" width="8.140625" style="5" customWidth="1"/>
    <col min="2538" max="2539" width="9.28515625" style="5" customWidth="1"/>
    <col min="2540" max="2540" width="8.140625" style="5" customWidth="1"/>
    <col min="2541" max="2541" width="8.5703125" style="5" customWidth="1"/>
    <col min="2542" max="2542" width="8" style="5" customWidth="1"/>
    <col min="2543" max="2543" width="7.140625" style="5" customWidth="1"/>
    <col min="2544" max="2544" width="7.85546875" style="5" customWidth="1"/>
    <col min="2545" max="2545" width="6.42578125" style="5" customWidth="1"/>
    <col min="2546" max="2546" width="7.42578125" style="5" customWidth="1"/>
    <col min="2547" max="2547" width="8.28515625" style="5" customWidth="1"/>
    <col min="2548" max="2548" width="8" style="5" customWidth="1"/>
    <col min="2549" max="2549" width="6.28515625" style="5" customWidth="1"/>
    <col min="2550" max="2550" width="7.28515625" style="5" customWidth="1"/>
    <col min="2551" max="2551" width="7.5703125" style="5" customWidth="1"/>
    <col min="2552" max="2552" width="9.28515625" style="5" customWidth="1"/>
    <col min="2553" max="2553" width="11.140625" style="5" customWidth="1"/>
    <col min="2554" max="2554" width="11.42578125" style="5" customWidth="1"/>
    <col min="2555" max="2555" width="0" style="5" hidden="1" customWidth="1"/>
    <col min="2556" max="2556" width="13.28515625" style="5" customWidth="1"/>
    <col min="2557" max="2557" width="11" style="5" customWidth="1"/>
    <col min="2558" max="2558" width="9.140625" style="5"/>
    <col min="2559" max="2559" width="11.140625" style="5" customWidth="1"/>
    <col min="2560" max="2560" width="6.28515625" style="5" customWidth="1"/>
    <col min="2561" max="2561" width="9.42578125" style="5" customWidth="1"/>
    <col min="2562" max="2562" width="6.42578125" style="5" customWidth="1"/>
    <col min="2563" max="2567" width="9.140625" style="5"/>
    <col min="2568" max="2568" width="8.85546875" style="5" customWidth="1"/>
    <col min="2569" max="2783" width="9.140625" style="5"/>
    <col min="2784" max="2784" width="0.140625" style="5" customWidth="1"/>
    <col min="2785" max="2785" width="26.140625" style="5" customWidth="1"/>
    <col min="2786" max="2786" width="6.85546875" style="5" customWidth="1"/>
    <col min="2787" max="2787" width="9" style="5" customWidth="1"/>
    <col min="2788" max="2788" width="10.28515625" style="5" customWidth="1"/>
    <col min="2789" max="2789" width="9.28515625" style="5" customWidth="1"/>
    <col min="2790" max="2790" width="9.7109375" style="5" customWidth="1"/>
    <col min="2791" max="2792" width="8.85546875" style="5" customWidth="1"/>
    <col min="2793" max="2793" width="8.140625" style="5" customWidth="1"/>
    <col min="2794" max="2795" width="9.28515625" style="5" customWidth="1"/>
    <col min="2796" max="2796" width="8.140625" style="5" customWidth="1"/>
    <col min="2797" max="2797" width="8.5703125" style="5" customWidth="1"/>
    <col min="2798" max="2798" width="8" style="5" customWidth="1"/>
    <col min="2799" max="2799" width="7.140625" style="5" customWidth="1"/>
    <col min="2800" max="2800" width="7.85546875" style="5" customWidth="1"/>
    <col min="2801" max="2801" width="6.42578125" style="5" customWidth="1"/>
    <col min="2802" max="2802" width="7.42578125" style="5" customWidth="1"/>
    <col min="2803" max="2803" width="8.28515625" style="5" customWidth="1"/>
    <col min="2804" max="2804" width="8" style="5" customWidth="1"/>
    <col min="2805" max="2805" width="6.28515625" style="5" customWidth="1"/>
    <col min="2806" max="2806" width="7.28515625" style="5" customWidth="1"/>
    <col min="2807" max="2807" width="7.5703125" style="5" customWidth="1"/>
    <col min="2808" max="2808" width="9.28515625" style="5" customWidth="1"/>
    <col min="2809" max="2809" width="11.140625" style="5" customWidth="1"/>
    <col min="2810" max="2810" width="11.42578125" style="5" customWidth="1"/>
    <col min="2811" max="2811" width="0" style="5" hidden="1" customWidth="1"/>
    <col min="2812" max="2812" width="13.28515625" style="5" customWidth="1"/>
    <col min="2813" max="2813" width="11" style="5" customWidth="1"/>
    <col min="2814" max="2814" width="9.140625" style="5"/>
    <col min="2815" max="2815" width="11.140625" style="5" customWidth="1"/>
    <col min="2816" max="2816" width="6.28515625" style="5" customWidth="1"/>
    <col min="2817" max="2817" width="9.42578125" style="5" customWidth="1"/>
    <col min="2818" max="2818" width="6.42578125" style="5" customWidth="1"/>
    <col min="2819" max="2823" width="9.140625" style="5"/>
    <col min="2824" max="2824" width="8.85546875" style="5" customWidth="1"/>
    <col min="2825" max="3039" width="9.140625" style="5"/>
    <col min="3040" max="3040" width="0.140625" style="5" customWidth="1"/>
    <col min="3041" max="3041" width="26.140625" style="5" customWidth="1"/>
    <col min="3042" max="3042" width="6.85546875" style="5" customWidth="1"/>
    <col min="3043" max="3043" width="9" style="5" customWidth="1"/>
    <col min="3044" max="3044" width="10.28515625" style="5" customWidth="1"/>
    <col min="3045" max="3045" width="9.28515625" style="5" customWidth="1"/>
    <col min="3046" max="3046" width="9.7109375" style="5" customWidth="1"/>
    <col min="3047" max="3048" width="8.85546875" style="5" customWidth="1"/>
    <col min="3049" max="3049" width="8.140625" style="5" customWidth="1"/>
    <col min="3050" max="3051" width="9.28515625" style="5" customWidth="1"/>
    <col min="3052" max="3052" width="8.140625" style="5" customWidth="1"/>
    <col min="3053" max="3053" width="8.5703125" style="5" customWidth="1"/>
    <col min="3054" max="3054" width="8" style="5" customWidth="1"/>
    <col min="3055" max="3055" width="7.140625" style="5" customWidth="1"/>
    <col min="3056" max="3056" width="7.85546875" style="5" customWidth="1"/>
    <col min="3057" max="3057" width="6.42578125" style="5" customWidth="1"/>
    <col min="3058" max="3058" width="7.42578125" style="5" customWidth="1"/>
    <col min="3059" max="3059" width="8.28515625" style="5" customWidth="1"/>
    <col min="3060" max="3060" width="8" style="5" customWidth="1"/>
    <col min="3061" max="3061" width="6.28515625" style="5" customWidth="1"/>
    <col min="3062" max="3062" width="7.28515625" style="5" customWidth="1"/>
    <col min="3063" max="3063" width="7.5703125" style="5" customWidth="1"/>
    <col min="3064" max="3064" width="9.28515625" style="5" customWidth="1"/>
    <col min="3065" max="3065" width="11.140625" style="5" customWidth="1"/>
    <col min="3066" max="3066" width="11.42578125" style="5" customWidth="1"/>
    <col min="3067" max="3067" width="0" style="5" hidden="1" customWidth="1"/>
    <col min="3068" max="3068" width="13.28515625" style="5" customWidth="1"/>
    <col min="3069" max="3069" width="11" style="5" customWidth="1"/>
    <col min="3070" max="3070" width="9.140625" style="5"/>
    <col min="3071" max="3071" width="11.140625" style="5" customWidth="1"/>
    <col min="3072" max="3072" width="6.28515625" style="5" customWidth="1"/>
    <col min="3073" max="3073" width="9.42578125" style="5" customWidth="1"/>
    <col min="3074" max="3074" width="6.42578125" style="5" customWidth="1"/>
    <col min="3075" max="3079" width="9.140625" style="5"/>
    <col min="3080" max="3080" width="8.85546875" style="5" customWidth="1"/>
    <col min="3081" max="3295" width="9.140625" style="5"/>
    <col min="3296" max="3296" width="0.140625" style="5" customWidth="1"/>
    <col min="3297" max="3297" width="26.140625" style="5" customWidth="1"/>
    <col min="3298" max="3298" width="6.85546875" style="5" customWidth="1"/>
    <col min="3299" max="3299" width="9" style="5" customWidth="1"/>
    <col min="3300" max="3300" width="10.28515625" style="5" customWidth="1"/>
    <col min="3301" max="3301" width="9.28515625" style="5" customWidth="1"/>
    <col min="3302" max="3302" width="9.7109375" style="5" customWidth="1"/>
    <col min="3303" max="3304" width="8.85546875" style="5" customWidth="1"/>
    <col min="3305" max="3305" width="8.140625" style="5" customWidth="1"/>
    <col min="3306" max="3307" width="9.28515625" style="5" customWidth="1"/>
    <col min="3308" max="3308" width="8.140625" style="5" customWidth="1"/>
    <col min="3309" max="3309" width="8.5703125" style="5" customWidth="1"/>
    <col min="3310" max="3310" width="8" style="5" customWidth="1"/>
    <col min="3311" max="3311" width="7.140625" style="5" customWidth="1"/>
    <col min="3312" max="3312" width="7.85546875" style="5" customWidth="1"/>
    <col min="3313" max="3313" width="6.42578125" style="5" customWidth="1"/>
    <col min="3314" max="3314" width="7.42578125" style="5" customWidth="1"/>
    <col min="3315" max="3315" width="8.28515625" style="5" customWidth="1"/>
    <col min="3316" max="3316" width="8" style="5" customWidth="1"/>
    <col min="3317" max="3317" width="6.28515625" style="5" customWidth="1"/>
    <col min="3318" max="3318" width="7.28515625" style="5" customWidth="1"/>
    <col min="3319" max="3319" width="7.5703125" style="5" customWidth="1"/>
    <col min="3320" max="3320" width="9.28515625" style="5" customWidth="1"/>
    <col min="3321" max="3321" width="11.140625" style="5" customWidth="1"/>
    <col min="3322" max="3322" width="11.42578125" style="5" customWidth="1"/>
    <col min="3323" max="3323" width="0" style="5" hidden="1" customWidth="1"/>
    <col min="3324" max="3324" width="13.28515625" style="5" customWidth="1"/>
    <col min="3325" max="3325" width="11" style="5" customWidth="1"/>
    <col min="3326" max="3326" width="9.140625" style="5"/>
    <col min="3327" max="3327" width="11.140625" style="5" customWidth="1"/>
    <col min="3328" max="3328" width="6.28515625" style="5" customWidth="1"/>
    <col min="3329" max="3329" width="9.42578125" style="5" customWidth="1"/>
    <col min="3330" max="3330" width="6.42578125" style="5" customWidth="1"/>
    <col min="3331" max="3335" width="9.140625" style="5"/>
    <col min="3336" max="3336" width="8.85546875" style="5" customWidth="1"/>
    <col min="3337" max="3551" width="9.140625" style="5"/>
    <col min="3552" max="3552" width="0.140625" style="5" customWidth="1"/>
    <col min="3553" max="3553" width="26.140625" style="5" customWidth="1"/>
    <col min="3554" max="3554" width="6.85546875" style="5" customWidth="1"/>
    <col min="3555" max="3555" width="9" style="5" customWidth="1"/>
    <col min="3556" max="3556" width="10.28515625" style="5" customWidth="1"/>
    <col min="3557" max="3557" width="9.28515625" style="5" customWidth="1"/>
    <col min="3558" max="3558" width="9.7109375" style="5" customWidth="1"/>
    <col min="3559" max="3560" width="8.85546875" style="5" customWidth="1"/>
    <col min="3561" max="3561" width="8.140625" style="5" customWidth="1"/>
    <col min="3562" max="3563" width="9.28515625" style="5" customWidth="1"/>
    <col min="3564" max="3564" width="8.140625" style="5" customWidth="1"/>
    <col min="3565" max="3565" width="8.5703125" style="5" customWidth="1"/>
    <col min="3566" max="3566" width="8" style="5" customWidth="1"/>
    <col min="3567" max="3567" width="7.140625" style="5" customWidth="1"/>
    <col min="3568" max="3568" width="7.85546875" style="5" customWidth="1"/>
    <col min="3569" max="3569" width="6.42578125" style="5" customWidth="1"/>
    <col min="3570" max="3570" width="7.42578125" style="5" customWidth="1"/>
    <col min="3571" max="3571" width="8.28515625" style="5" customWidth="1"/>
    <col min="3572" max="3572" width="8" style="5" customWidth="1"/>
    <col min="3573" max="3573" width="6.28515625" style="5" customWidth="1"/>
    <col min="3574" max="3574" width="7.28515625" style="5" customWidth="1"/>
    <col min="3575" max="3575" width="7.5703125" style="5" customWidth="1"/>
    <col min="3576" max="3576" width="9.28515625" style="5" customWidth="1"/>
    <col min="3577" max="3577" width="11.140625" style="5" customWidth="1"/>
    <col min="3578" max="3578" width="11.42578125" style="5" customWidth="1"/>
    <col min="3579" max="3579" width="0" style="5" hidden="1" customWidth="1"/>
    <col min="3580" max="3580" width="13.28515625" style="5" customWidth="1"/>
    <col min="3581" max="3581" width="11" style="5" customWidth="1"/>
    <col min="3582" max="3582" width="9.140625" style="5"/>
    <col min="3583" max="3583" width="11.140625" style="5" customWidth="1"/>
    <col min="3584" max="3584" width="6.28515625" style="5" customWidth="1"/>
    <col min="3585" max="3585" width="9.42578125" style="5" customWidth="1"/>
    <col min="3586" max="3586" width="6.42578125" style="5" customWidth="1"/>
    <col min="3587" max="3591" width="9.140625" style="5"/>
    <col min="3592" max="3592" width="8.85546875" style="5" customWidth="1"/>
    <col min="3593" max="3807" width="9.140625" style="5"/>
    <col min="3808" max="3808" width="0.140625" style="5" customWidth="1"/>
    <col min="3809" max="3809" width="26.140625" style="5" customWidth="1"/>
    <col min="3810" max="3810" width="6.85546875" style="5" customWidth="1"/>
    <col min="3811" max="3811" width="9" style="5" customWidth="1"/>
    <col min="3812" max="3812" width="10.28515625" style="5" customWidth="1"/>
    <col min="3813" max="3813" width="9.28515625" style="5" customWidth="1"/>
    <col min="3814" max="3814" width="9.7109375" style="5" customWidth="1"/>
    <col min="3815" max="3816" width="8.85546875" style="5" customWidth="1"/>
    <col min="3817" max="3817" width="8.140625" style="5" customWidth="1"/>
    <col min="3818" max="3819" width="9.28515625" style="5" customWidth="1"/>
    <col min="3820" max="3820" width="8.140625" style="5" customWidth="1"/>
    <col min="3821" max="3821" width="8.5703125" style="5" customWidth="1"/>
    <col min="3822" max="3822" width="8" style="5" customWidth="1"/>
    <col min="3823" max="3823" width="7.140625" style="5" customWidth="1"/>
    <col min="3824" max="3824" width="7.85546875" style="5" customWidth="1"/>
    <col min="3825" max="3825" width="6.42578125" style="5" customWidth="1"/>
    <col min="3826" max="3826" width="7.42578125" style="5" customWidth="1"/>
    <col min="3827" max="3827" width="8.28515625" style="5" customWidth="1"/>
    <col min="3828" max="3828" width="8" style="5" customWidth="1"/>
    <col min="3829" max="3829" width="6.28515625" style="5" customWidth="1"/>
    <col min="3830" max="3830" width="7.28515625" style="5" customWidth="1"/>
    <col min="3831" max="3831" width="7.5703125" style="5" customWidth="1"/>
    <col min="3832" max="3832" width="9.28515625" style="5" customWidth="1"/>
    <col min="3833" max="3833" width="11.140625" style="5" customWidth="1"/>
    <col min="3834" max="3834" width="11.42578125" style="5" customWidth="1"/>
    <col min="3835" max="3835" width="0" style="5" hidden="1" customWidth="1"/>
    <col min="3836" max="3836" width="13.28515625" style="5" customWidth="1"/>
    <col min="3837" max="3837" width="11" style="5" customWidth="1"/>
    <col min="3838" max="3838" width="9.140625" style="5"/>
    <col min="3839" max="3839" width="11.140625" style="5" customWidth="1"/>
    <col min="3840" max="3840" width="6.28515625" style="5" customWidth="1"/>
    <col min="3841" max="3841" width="9.42578125" style="5" customWidth="1"/>
    <col min="3842" max="3842" width="6.42578125" style="5" customWidth="1"/>
    <col min="3843" max="3847" width="9.140625" style="5"/>
    <col min="3848" max="3848" width="8.85546875" style="5" customWidth="1"/>
    <col min="3849" max="4063" width="9.140625" style="5"/>
    <col min="4064" max="4064" width="0.140625" style="5" customWidth="1"/>
    <col min="4065" max="4065" width="26.140625" style="5" customWidth="1"/>
    <col min="4066" max="4066" width="6.85546875" style="5" customWidth="1"/>
    <col min="4067" max="4067" width="9" style="5" customWidth="1"/>
    <col min="4068" max="4068" width="10.28515625" style="5" customWidth="1"/>
    <col min="4069" max="4069" width="9.28515625" style="5" customWidth="1"/>
    <col min="4070" max="4070" width="9.7109375" style="5" customWidth="1"/>
    <col min="4071" max="4072" width="8.85546875" style="5" customWidth="1"/>
    <col min="4073" max="4073" width="8.140625" style="5" customWidth="1"/>
    <col min="4074" max="4075" width="9.28515625" style="5" customWidth="1"/>
    <col min="4076" max="4076" width="8.140625" style="5" customWidth="1"/>
    <col min="4077" max="4077" width="8.5703125" style="5" customWidth="1"/>
    <col min="4078" max="4078" width="8" style="5" customWidth="1"/>
    <col min="4079" max="4079" width="7.140625" style="5" customWidth="1"/>
    <col min="4080" max="4080" width="7.85546875" style="5" customWidth="1"/>
    <col min="4081" max="4081" width="6.42578125" style="5" customWidth="1"/>
    <col min="4082" max="4082" width="7.42578125" style="5" customWidth="1"/>
    <col min="4083" max="4083" width="8.28515625" style="5" customWidth="1"/>
    <col min="4084" max="4084" width="8" style="5" customWidth="1"/>
    <col min="4085" max="4085" width="6.28515625" style="5" customWidth="1"/>
    <col min="4086" max="4086" width="7.28515625" style="5" customWidth="1"/>
    <col min="4087" max="4087" width="7.5703125" style="5" customWidth="1"/>
    <col min="4088" max="4088" width="9.28515625" style="5" customWidth="1"/>
    <col min="4089" max="4089" width="11.140625" style="5" customWidth="1"/>
    <col min="4090" max="4090" width="11.42578125" style="5" customWidth="1"/>
    <col min="4091" max="4091" width="0" style="5" hidden="1" customWidth="1"/>
    <col min="4092" max="4092" width="13.28515625" style="5" customWidth="1"/>
    <col min="4093" max="4093" width="11" style="5" customWidth="1"/>
    <col min="4094" max="4094" width="9.140625" style="5"/>
    <col min="4095" max="4095" width="11.140625" style="5" customWidth="1"/>
    <col min="4096" max="4096" width="6.28515625" style="5" customWidth="1"/>
    <col min="4097" max="4097" width="9.42578125" style="5" customWidth="1"/>
    <col min="4098" max="4098" width="6.42578125" style="5" customWidth="1"/>
    <col min="4099" max="4103" width="9.140625" style="5"/>
    <col min="4104" max="4104" width="8.85546875" style="5" customWidth="1"/>
    <col min="4105" max="4319" width="9.140625" style="5"/>
    <col min="4320" max="4320" width="0.140625" style="5" customWidth="1"/>
    <col min="4321" max="4321" width="26.140625" style="5" customWidth="1"/>
    <col min="4322" max="4322" width="6.85546875" style="5" customWidth="1"/>
    <col min="4323" max="4323" width="9" style="5" customWidth="1"/>
    <col min="4324" max="4324" width="10.28515625" style="5" customWidth="1"/>
    <col min="4325" max="4325" width="9.28515625" style="5" customWidth="1"/>
    <col min="4326" max="4326" width="9.7109375" style="5" customWidth="1"/>
    <col min="4327" max="4328" width="8.85546875" style="5" customWidth="1"/>
    <col min="4329" max="4329" width="8.140625" style="5" customWidth="1"/>
    <col min="4330" max="4331" width="9.28515625" style="5" customWidth="1"/>
    <col min="4332" max="4332" width="8.140625" style="5" customWidth="1"/>
    <col min="4333" max="4333" width="8.5703125" style="5" customWidth="1"/>
    <col min="4334" max="4334" width="8" style="5" customWidth="1"/>
    <col min="4335" max="4335" width="7.140625" style="5" customWidth="1"/>
    <col min="4336" max="4336" width="7.85546875" style="5" customWidth="1"/>
    <col min="4337" max="4337" width="6.42578125" style="5" customWidth="1"/>
    <col min="4338" max="4338" width="7.42578125" style="5" customWidth="1"/>
    <col min="4339" max="4339" width="8.28515625" style="5" customWidth="1"/>
    <col min="4340" max="4340" width="8" style="5" customWidth="1"/>
    <col min="4341" max="4341" width="6.28515625" style="5" customWidth="1"/>
    <col min="4342" max="4342" width="7.28515625" style="5" customWidth="1"/>
    <col min="4343" max="4343" width="7.5703125" style="5" customWidth="1"/>
    <col min="4344" max="4344" width="9.28515625" style="5" customWidth="1"/>
    <col min="4345" max="4345" width="11.140625" style="5" customWidth="1"/>
    <col min="4346" max="4346" width="11.42578125" style="5" customWidth="1"/>
    <col min="4347" max="4347" width="0" style="5" hidden="1" customWidth="1"/>
    <col min="4348" max="4348" width="13.28515625" style="5" customWidth="1"/>
    <col min="4349" max="4349" width="11" style="5" customWidth="1"/>
    <col min="4350" max="4350" width="9.140625" style="5"/>
    <col min="4351" max="4351" width="11.140625" style="5" customWidth="1"/>
    <col min="4352" max="4352" width="6.28515625" style="5" customWidth="1"/>
    <col min="4353" max="4353" width="9.42578125" style="5" customWidth="1"/>
    <col min="4354" max="4354" width="6.42578125" style="5" customWidth="1"/>
    <col min="4355" max="4359" width="9.140625" style="5"/>
    <col min="4360" max="4360" width="8.85546875" style="5" customWidth="1"/>
    <col min="4361" max="4575" width="9.140625" style="5"/>
    <col min="4576" max="4576" width="0.140625" style="5" customWidth="1"/>
    <col min="4577" max="4577" width="26.140625" style="5" customWidth="1"/>
    <col min="4578" max="4578" width="6.85546875" style="5" customWidth="1"/>
    <col min="4579" max="4579" width="9" style="5" customWidth="1"/>
    <col min="4580" max="4580" width="10.28515625" style="5" customWidth="1"/>
    <col min="4581" max="4581" width="9.28515625" style="5" customWidth="1"/>
    <col min="4582" max="4582" width="9.7109375" style="5" customWidth="1"/>
    <col min="4583" max="4584" width="8.85546875" style="5" customWidth="1"/>
    <col min="4585" max="4585" width="8.140625" style="5" customWidth="1"/>
    <col min="4586" max="4587" width="9.28515625" style="5" customWidth="1"/>
    <col min="4588" max="4588" width="8.140625" style="5" customWidth="1"/>
    <col min="4589" max="4589" width="8.5703125" style="5" customWidth="1"/>
    <col min="4590" max="4590" width="8" style="5" customWidth="1"/>
    <col min="4591" max="4591" width="7.140625" style="5" customWidth="1"/>
    <col min="4592" max="4592" width="7.85546875" style="5" customWidth="1"/>
    <col min="4593" max="4593" width="6.42578125" style="5" customWidth="1"/>
    <col min="4594" max="4594" width="7.42578125" style="5" customWidth="1"/>
    <col min="4595" max="4595" width="8.28515625" style="5" customWidth="1"/>
    <col min="4596" max="4596" width="8" style="5" customWidth="1"/>
    <col min="4597" max="4597" width="6.28515625" style="5" customWidth="1"/>
    <col min="4598" max="4598" width="7.28515625" style="5" customWidth="1"/>
    <col min="4599" max="4599" width="7.5703125" style="5" customWidth="1"/>
    <col min="4600" max="4600" width="9.28515625" style="5" customWidth="1"/>
    <col min="4601" max="4601" width="11.140625" style="5" customWidth="1"/>
    <col min="4602" max="4602" width="11.42578125" style="5" customWidth="1"/>
    <col min="4603" max="4603" width="0" style="5" hidden="1" customWidth="1"/>
    <col min="4604" max="4604" width="13.28515625" style="5" customWidth="1"/>
    <col min="4605" max="4605" width="11" style="5" customWidth="1"/>
    <col min="4606" max="4606" width="9.140625" style="5"/>
    <col min="4607" max="4607" width="11.140625" style="5" customWidth="1"/>
    <col min="4608" max="4608" width="6.28515625" style="5" customWidth="1"/>
    <col min="4609" max="4609" width="9.42578125" style="5" customWidth="1"/>
    <col min="4610" max="4610" width="6.42578125" style="5" customWidth="1"/>
    <col min="4611" max="4615" width="9.140625" style="5"/>
    <col min="4616" max="4616" width="8.85546875" style="5" customWidth="1"/>
    <col min="4617" max="4831" width="9.140625" style="5"/>
    <col min="4832" max="4832" width="0.140625" style="5" customWidth="1"/>
    <col min="4833" max="4833" width="26.140625" style="5" customWidth="1"/>
    <col min="4834" max="4834" width="6.85546875" style="5" customWidth="1"/>
    <col min="4835" max="4835" width="9" style="5" customWidth="1"/>
    <col min="4836" max="4836" width="10.28515625" style="5" customWidth="1"/>
    <col min="4837" max="4837" width="9.28515625" style="5" customWidth="1"/>
    <col min="4838" max="4838" width="9.7109375" style="5" customWidth="1"/>
    <col min="4839" max="4840" width="8.85546875" style="5" customWidth="1"/>
    <col min="4841" max="4841" width="8.140625" style="5" customWidth="1"/>
    <col min="4842" max="4843" width="9.28515625" style="5" customWidth="1"/>
    <col min="4844" max="4844" width="8.140625" style="5" customWidth="1"/>
    <col min="4845" max="4845" width="8.5703125" style="5" customWidth="1"/>
    <col min="4846" max="4846" width="8" style="5" customWidth="1"/>
    <col min="4847" max="4847" width="7.140625" style="5" customWidth="1"/>
    <col min="4848" max="4848" width="7.85546875" style="5" customWidth="1"/>
    <col min="4849" max="4849" width="6.42578125" style="5" customWidth="1"/>
    <col min="4850" max="4850" width="7.42578125" style="5" customWidth="1"/>
    <col min="4851" max="4851" width="8.28515625" style="5" customWidth="1"/>
    <col min="4852" max="4852" width="8" style="5" customWidth="1"/>
    <col min="4853" max="4853" width="6.28515625" style="5" customWidth="1"/>
    <col min="4854" max="4854" width="7.28515625" style="5" customWidth="1"/>
    <col min="4855" max="4855" width="7.5703125" style="5" customWidth="1"/>
    <col min="4856" max="4856" width="9.28515625" style="5" customWidth="1"/>
    <col min="4857" max="4857" width="11.140625" style="5" customWidth="1"/>
    <col min="4858" max="4858" width="11.42578125" style="5" customWidth="1"/>
    <col min="4859" max="4859" width="0" style="5" hidden="1" customWidth="1"/>
    <col min="4860" max="4860" width="13.28515625" style="5" customWidth="1"/>
    <col min="4861" max="4861" width="11" style="5" customWidth="1"/>
    <col min="4862" max="4862" width="9.140625" style="5"/>
    <col min="4863" max="4863" width="11.140625" style="5" customWidth="1"/>
    <col min="4864" max="4864" width="6.28515625" style="5" customWidth="1"/>
    <col min="4865" max="4865" width="9.42578125" style="5" customWidth="1"/>
    <col min="4866" max="4866" width="6.42578125" style="5" customWidth="1"/>
    <col min="4867" max="4871" width="9.140625" style="5"/>
    <col min="4872" max="4872" width="8.85546875" style="5" customWidth="1"/>
    <col min="4873" max="5087" width="9.140625" style="5"/>
    <col min="5088" max="5088" width="0.140625" style="5" customWidth="1"/>
    <col min="5089" max="5089" width="26.140625" style="5" customWidth="1"/>
    <col min="5090" max="5090" width="6.85546875" style="5" customWidth="1"/>
    <col min="5091" max="5091" width="9" style="5" customWidth="1"/>
    <col min="5092" max="5092" width="10.28515625" style="5" customWidth="1"/>
    <col min="5093" max="5093" width="9.28515625" style="5" customWidth="1"/>
    <col min="5094" max="5094" width="9.7109375" style="5" customWidth="1"/>
    <col min="5095" max="5096" width="8.85546875" style="5" customWidth="1"/>
    <col min="5097" max="5097" width="8.140625" style="5" customWidth="1"/>
    <col min="5098" max="5099" width="9.28515625" style="5" customWidth="1"/>
    <col min="5100" max="5100" width="8.140625" style="5" customWidth="1"/>
    <col min="5101" max="5101" width="8.5703125" style="5" customWidth="1"/>
    <col min="5102" max="5102" width="8" style="5" customWidth="1"/>
    <col min="5103" max="5103" width="7.140625" style="5" customWidth="1"/>
    <col min="5104" max="5104" width="7.85546875" style="5" customWidth="1"/>
    <col min="5105" max="5105" width="6.42578125" style="5" customWidth="1"/>
    <col min="5106" max="5106" width="7.42578125" style="5" customWidth="1"/>
    <col min="5107" max="5107" width="8.28515625" style="5" customWidth="1"/>
    <col min="5108" max="5108" width="8" style="5" customWidth="1"/>
    <col min="5109" max="5109" width="6.28515625" style="5" customWidth="1"/>
    <col min="5110" max="5110" width="7.28515625" style="5" customWidth="1"/>
    <col min="5111" max="5111" width="7.5703125" style="5" customWidth="1"/>
    <col min="5112" max="5112" width="9.28515625" style="5" customWidth="1"/>
    <col min="5113" max="5113" width="11.140625" style="5" customWidth="1"/>
    <col min="5114" max="5114" width="11.42578125" style="5" customWidth="1"/>
    <col min="5115" max="5115" width="0" style="5" hidden="1" customWidth="1"/>
    <col min="5116" max="5116" width="13.28515625" style="5" customWidth="1"/>
    <col min="5117" max="5117" width="11" style="5" customWidth="1"/>
    <col min="5118" max="5118" width="9.140625" style="5"/>
    <col min="5119" max="5119" width="11.140625" style="5" customWidth="1"/>
    <col min="5120" max="5120" width="6.28515625" style="5" customWidth="1"/>
    <col min="5121" max="5121" width="9.42578125" style="5" customWidth="1"/>
    <col min="5122" max="5122" width="6.42578125" style="5" customWidth="1"/>
    <col min="5123" max="5127" width="9.140625" style="5"/>
    <col min="5128" max="5128" width="8.85546875" style="5" customWidth="1"/>
    <col min="5129" max="5343" width="9.140625" style="5"/>
    <col min="5344" max="5344" width="0.140625" style="5" customWidth="1"/>
    <col min="5345" max="5345" width="26.140625" style="5" customWidth="1"/>
    <col min="5346" max="5346" width="6.85546875" style="5" customWidth="1"/>
    <col min="5347" max="5347" width="9" style="5" customWidth="1"/>
    <col min="5348" max="5348" width="10.28515625" style="5" customWidth="1"/>
    <col min="5349" max="5349" width="9.28515625" style="5" customWidth="1"/>
    <col min="5350" max="5350" width="9.7109375" style="5" customWidth="1"/>
    <col min="5351" max="5352" width="8.85546875" style="5" customWidth="1"/>
    <col min="5353" max="5353" width="8.140625" style="5" customWidth="1"/>
    <col min="5354" max="5355" width="9.28515625" style="5" customWidth="1"/>
    <col min="5356" max="5356" width="8.140625" style="5" customWidth="1"/>
    <col min="5357" max="5357" width="8.5703125" style="5" customWidth="1"/>
    <col min="5358" max="5358" width="8" style="5" customWidth="1"/>
    <col min="5359" max="5359" width="7.140625" style="5" customWidth="1"/>
    <col min="5360" max="5360" width="7.85546875" style="5" customWidth="1"/>
    <col min="5361" max="5361" width="6.42578125" style="5" customWidth="1"/>
    <col min="5362" max="5362" width="7.42578125" style="5" customWidth="1"/>
    <col min="5363" max="5363" width="8.28515625" style="5" customWidth="1"/>
    <col min="5364" max="5364" width="8" style="5" customWidth="1"/>
    <col min="5365" max="5365" width="6.28515625" style="5" customWidth="1"/>
    <col min="5366" max="5366" width="7.28515625" style="5" customWidth="1"/>
    <col min="5367" max="5367" width="7.5703125" style="5" customWidth="1"/>
    <col min="5368" max="5368" width="9.28515625" style="5" customWidth="1"/>
    <col min="5369" max="5369" width="11.140625" style="5" customWidth="1"/>
    <col min="5370" max="5370" width="11.42578125" style="5" customWidth="1"/>
    <col min="5371" max="5371" width="0" style="5" hidden="1" customWidth="1"/>
    <col min="5372" max="5372" width="13.28515625" style="5" customWidth="1"/>
    <col min="5373" max="5373" width="11" style="5" customWidth="1"/>
    <col min="5374" max="5374" width="9.140625" style="5"/>
    <col min="5375" max="5375" width="11.140625" style="5" customWidth="1"/>
    <col min="5376" max="5376" width="6.28515625" style="5" customWidth="1"/>
    <col min="5377" max="5377" width="9.42578125" style="5" customWidth="1"/>
    <col min="5378" max="5378" width="6.42578125" style="5" customWidth="1"/>
    <col min="5379" max="5383" width="9.140625" style="5"/>
    <col min="5384" max="5384" width="8.85546875" style="5" customWidth="1"/>
    <col min="5385" max="5599" width="9.140625" style="5"/>
    <col min="5600" max="5600" width="0.140625" style="5" customWidth="1"/>
    <col min="5601" max="5601" width="26.140625" style="5" customWidth="1"/>
    <col min="5602" max="5602" width="6.85546875" style="5" customWidth="1"/>
    <col min="5603" max="5603" width="9" style="5" customWidth="1"/>
    <col min="5604" max="5604" width="10.28515625" style="5" customWidth="1"/>
    <col min="5605" max="5605" width="9.28515625" style="5" customWidth="1"/>
    <col min="5606" max="5606" width="9.7109375" style="5" customWidth="1"/>
    <col min="5607" max="5608" width="8.85546875" style="5" customWidth="1"/>
    <col min="5609" max="5609" width="8.140625" style="5" customWidth="1"/>
    <col min="5610" max="5611" width="9.28515625" style="5" customWidth="1"/>
    <col min="5612" max="5612" width="8.140625" style="5" customWidth="1"/>
    <col min="5613" max="5613" width="8.5703125" style="5" customWidth="1"/>
    <col min="5614" max="5614" width="8" style="5" customWidth="1"/>
    <col min="5615" max="5615" width="7.140625" style="5" customWidth="1"/>
    <col min="5616" max="5616" width="7.85546875" style="5" customWidth="1"/>
    <col min="5617" max="5617" width="6.42578125" style="5" customWidth="1"/>
    <col min="5618" max="5618" width="7.42578125" style="5" customWidth="1"/>
    <col min="5619" max="5619" width="8.28515625" style="5" customWidth="1"/>
    <col min="5620" max="5620" width="8" style="5" customWidth="1"/>
    <col min="5621" max="5621" width="6.28515625" style="5" customWidth="1"/>
    <col min="5622" max="5622" width="7.28515625" style="5" customWidth="1"/>
    <col min="5623" max="5623" width="7.5703125" style="5" customWidth="1"/>
    <col min="5624" max="5624" width="9.28515625" style="5" customWidth="1"/>
    <col min="5625" max="5625" width="11.140625" style="5" customWidth="1"/>
    <col min="5626" max="5626" width="11.42578125" style="5" customWidth="1"/>
    <col min="5627" max="5627" width="0" style="5" hidden="1" customWidth="1"/>
    <col min="5628" max="5628" width="13.28515625" style="5" customWidth="1"/>
    <col min="5629" max="5629" width="11" style="5" customWidth="1"/>
    <col min="5630" max="5630" width="9.140625" style="5"/>
    <col min="5631" max="5631" width="11.140625" style="5" customWidth="1"/>
    <col min="5632" max="5632" width="6.28515625" style="5" customWidth="1"/>
    <col min="5633" max="5633" width="9.42578125" style="5" customWidth="1"/>
    <col min="5634" max="5634" width="6.42578125" style="5" customWidth="1"/>
    <col min="5635" max="5639" width="9.140625" style="5"/>
    <col min="5640" max="5640" width="8.85546875" style="5" customWidth="1"/>
    <col min="5641" max="5855" width="9.140625" style="5"/>
    <col min="5856" max="5856" width="0.140625" style="5" customWidth="1"/>
    <col min="5857" max="5857" width="26.140625" style="5" customWidth="1"/>
    <col min="5858" max="5858" width="6.85546875" style="5" customWidth="1"/>
    <col min="5859" max="5859" width="9" style="5" customWidth="1"/>
    <col min="5860" max="5860" width="10.28515625" style="5" customWidth="1"/>
    <col min="5861" max="5861" width="9.28515625" style="5" customWidth="1"/>
    <col min="5862" max="5862" width="9.7109375" style="5" customWidth="1"/>
    <col min="5863" max="5864" width="8.85546875" style="5" customWidth="1"/>
    <col min="5865" max="5865" width="8.140625" style="5" customWidth="1"/>
    <col min="5866" max="5867" width="9.28515625" style="5" customWidth="1"/>
    <col min="5868" max="5868" width="8.140625" style="5" customWidth="1"/>
    <col min="5869" max="5869" width="8.5703125" style="5" customWidth="1"/>
    <col min="5870" max="5870" width="8" style="5" customWidth="1"/>
    <col min="5871" max="5871" width="7.140625" style="5" customWidth="1"/>
    <col min="5872" max="5872" width="7.85546875" style="5" customWidth="1"/>
    <col min="5873" max="5873" width="6.42578125" style="5" customWidth="1"/>
    <col min="5874" max="5874" width="7.42578125" style="5" customWidth="1"/>
    <col min="5875" max="5875" width="8.28515625" style="5" customWidth="1"/>
    <col min="5876" max="5876" width="8" style="5" customWidth="1"/>
    <col min="5877" max="5877" width="6.28515625" style="5" customWidth="1"/>
    <col min="5878" max="5878" width="7.28515625" style="5" customWidth="1"/>
    <col min="5879" max="5879" width="7.5703125" style="5" customWidth="1"/>
    <col min="5880" max="5880" width="9.28515625" style="5" customWidth="1"/>
    <col min="5881" max="5881" width="11.140625" style="5" customWidth="1"/>
    <col min="5882" max="5882" width="11.42578125" style="5" customWidth="1"/>
    <col min="5883" max="5883" width="0" style="5" hidden="1" customWidth="1"/>
    <col min="5884" max="5884" width="13.28515625" style="5" customWidth="1"/>
    <col min="5885" max="5885" width="11" style="5" customWidth="1"/>
    <col min="5886" max="5886" width="9.140625" style="5"/>
    <col min="5887" max="5887" width="11.140625" style="5" customWidth="1"/>
    <col min="5888" max="5888" width="6.28515625" style="5" customWidth="1"/>
    <col min="5889" max="5889" width="9.42578125" style="5" customWidth="1"/>
    <col min="5890" max="5890" width="6.42578125" style="5" customWidth="1"/>
    <col min="5891" max="5895" width="9.140625" style="5"/>
    <col min="5896" max="5896" width="8.85546875" style="5" customWidth="1"/>
    <col min="5897" max="6111" width="9.140625" style="5"/>
    <col min="6112" max="6112" width="0.140625" style="5" customWidth="1"/>
    <col min="6113" max="6113" width="26.140625" style="5" customWidth="1"/>
    <col min="6114" max="6114" width="6.85546875" style="5" customWidth="1"/>
    <col min="6115" max="6115" width="9" style="5" customWidth="1"/>
    <col min="6116" max="6116" width="10.28515625" style="5" customWidth="1"/>
    <col min="6117" max="6117" width="9.28515625" style="5" customWidth="1"/>
    <col min="6118" max="6118" width="9.7109375" style="5" customWidth="1"/>
    <col min="6119" max="6120" width="8.85546875" style="5" customWidth="1"/>
    <col min="6121" max="6121" width="8.140625" style="5" customWidth="1"/>
    <col min="6122" max="6123" width="9.28515625" style="5" customWidth="1"/>
    <col min="6124" max="6124" width="8.140625" style="5" customWidth="1"/>
    <col min="6125" max="6125" width="8.5703125" style="5" customWidth="1"/>
    <col min="6126" max="6126" width="8" style="5" customWidth="1"/>
    <col min="6127" max="6127" width="7.140625" style="5" customWidth="1"/>
    <col min="6128" max="6128" width="7.85546875" style="5" customWidth="1"/>
    <col min="6129" max="6129" width="6.42578125" style="5" customWidth="1"/>
    <col min="6130" max="6130" width="7.42578125" style="5" customWidth="1"/>
    <col min="6131" max="6131" width="8.28515625" style="5" customWidth="1"/>
    <col min="6132" max="6132" width="8" style="5" customWidth="1"/>
    <col min="6133" max="6133" width="6.28515625" style="5" customWidth="1"/>
    <col min="6134" max="6134" width="7.28515625" style="5" customWidth="1"/>
    <col min="6135" max="6135" width="7.5703125" style="5" customWidth="1"/>
    <col min="6136" max="6136" width="9.28515625" style="5" customWidth="1"/>
    <col min="6137" max="6137" width="11.140625" style="5" customWidth="1"/>
    <col min="6138" max="6138" width="11.42578125" style="5" customWidth="1"/>
    <col min="6139" max="6139" width="0" style="5" hidden="1" customWidth="1"/>
    <col min="6140" max="6140" width="13.28515625" style="5" customWidth="1"/>
    <col min="6141" max="6141" width="11" style="5" customWidth="1"/>
    <col min="6142" max="6142" width="9.140625" style="5"/>
    <col min="6143" max="6143" width="11.140625" style="5" customWidth="1"/>
    <col min="6144" max="6144" width="6.28515625" style="5" customWidth="1"/>
    <col min="6145" max="6145" width="9.42578125" style="5" customWidth="1"/>
    <col min="6146" max="6146" width="6.42578125" style="5" customWidth="1"/>
    <col min="6147" max="6151" width="9.140625" style="5"/>
    <col min="6152" max="6152" width="8.85546875" style="5" customWidth="1"/>
    <col min="6153" max="6367" width="9.140625" style="5"/>
    <col min="6368" max="6368" width="0.140625" style="5" customWidth="1"/>
    <col min="6369" max="6369" width="26.140625" style="5" customWidth="1"/>
    <col min="6370" max="6370" width="6.85546875" style="5" customWidth="1"/>
    <col min="6371" max="6371" width="9" style="5" customWidth="1"/>
    <col min="6372" max="6372" width="10.28515625" style="5" customWidth="1"/>
    <col min="6373" max="6373" width="9.28515625" style="5" customWidth="1"/>
    <col min="6374" max="6374" width="9.7109375" style="5" customWidth="1"/>
    <col min="6375" max="6376" width="8.85546875" style="5" customWidth="1"/>
    <col min="6377" max="6377" width="8.140625" style="5" customWidth="1"/>
    <col min="6378" max="6379" width="9.28515625" style="5" customWidth="1"/>
    <col min="6380" max="6380" width="8.140625" style="5" customWidth="1"/>
    <col min="6381" max="6381" width="8.5703125" style="5" customWidth="1"/>
    <col min="6382" max="6382" width="8" style="5" customWidth="1"/>
    <col min="6383" max="6383" width="7.140625" style="5" customWidth="1"/>
    <col min="6384" max="6384" width="7.85546875" style="5" customWidth="1"/>
    <col min="6385" max="6385" width="6.42578125" style="5" customWidth="1"/>
    <col min="6386" max="6386" width="7.42578125" style="5" customWidth="1"/>
    <col min="6387" max="6387" width="8.28515625" style="5" customWidth="1"/>
    <col min="6388" max="6388" width="8" style="5" customWidth="1"/>
    <col min="6389" max="6389" width="6.28515625" style="5" customWidth="1"/>
    <col min="6390" max="6390" width="7.28515625" style="5" customWidth="1"/>
    <col min="6391" max="6391" width="7.5703125" style="5" customWidth="1"/>
    <col min="6392" max="6392" width="9.28515625" style="5" customWidth="1"/>
    <col min="6393" max="6393" width="11.140625" style="5" customWidth="1"/>
    <col min="6394" max="6394" width="11.42578125" style="5" customWidth="1"/>
    <col min="6395" max="6395" width="0" style="5" hidden="1" customWidth="1"/>
    <col min="6396" max="6396" width="13.28515625" style="5" customWidth="1"/>
    <col min="6397" max="6397" width="11" style="5" customWidth="1"/>
    <col min="6398" max="6398" width="9.140625" style="5"/>
    <col min="6399" max="6399" width="11.140625" style="5" customWidth="1"/>
    <col min="6400" max="6400" width="6.28515625" style="5" customWidth="1"/>
    <col min="6401" max="6401" width="9.42578125" style="5" customWidth="1"/>
    <col min="6402" max="6402" width="6.42578125" style="5" customWidth="1"/>
    <col min="6403" max="6407" width="9.140625" style="5"/>
    <col min="6408" max="6408" width="8.85546875" style="5" customWidth="1"/>
    <col min="6409" max="6623" width="9.140625" style="5"/>
    <col min="6624" max="6624" width="0.140625" style="5" customWidth="1"/>
    <col min="6625" max="6625" width="26.140625" style="5" customWidth="1"/>
    <col min="6626" max="6626" width="6.85546875" style="5" customWidth="1"/>
    <col min="6627" max="6627" width="9" style="5" customWidth="1"/>
    <col min="6628" max="6628" width="10.28515625" style="5" customWidth="1"/>
    <col min="6629" max="6629" width="9.28515625" style="5" customWidth="1"/>
    <col min="6630" max="6630" width="9.7109375" style="5" customWidth="1"/>
    <col min="6631" max="6632" width="8.85546875" style="5" customWidth="1"/>
    <col min="6633" max="6633" width="8.140625" style="5" customWidth="1"/>
    <col min="6634" max="6635" width="9.28515625" style="5" customWidth="1"/>
    <col min="6636" max="6636" width="8.140625" style="5" customWidth="1"/>
    <col min="6637" max="6637" width="8.5703125" style="5" customWidth="1"/>
    <col min="6638" max="6638" width="8" style="5" customWidth="1"/>
    <col min="6639" max="6639" width="7.140625" style="5" customWidth="1"/>
    <col min="6640" max="6640" width="7.85546875" style="5" customWidth="1"/>
    <col min="6641" max="6641" width="6.42578125" style="5" customWidth="1"/>
    <col min="6642" max="6642" width="7.42578125" style="5" customWidth="1"/>
    <col min="6643" max="6643" width="8.28515625" style="5" customWidth="1"/>
    <col min="6644" max="6644" width="8" style="5" customWidth="1"/>
    <col min="6645" max="6645" width="6.28515625" style="5" customWidth="1"/>
    <col min="6646" max="6646" width="7.28515625" style="5" customWidth="1"/>
    <col min="6647" max="6647" width="7.5703125" style="5" customWidth="1"/>
    <col min="6648" max="6648" width="9.28515625" style="5" customWidth="1"/>
    <col min="6649" max="6649" width="11.140625" style="5" customWidth="1"/>
    <col min="6650" max="6650" width="11.42578125" style="5" customWidth="1"/>
    <col min="6651" max="6651" width="0" style="5" hidden="1" customWidth="1"/>
    <col min="6652" max="6652" width="13.28515625" style="5" customWidth="1"/>
    <col min="6653" max="6653" width="11" style="5" customWidth="1"/>
    <col min="6654" max="6654" width="9.140625" style="5"/>
    <col min="6655" max="6655" width="11.140625" style="5" customWidth="1"/>
    <col min="6656" max="6656" width="6.28515625" style="5" customWidth="1"/>
    <col min="6657" max="6657" width="9.42578125" style="5" customWidth="1"/>
    <col min="6658" max="6658" width="6.42578125" style="5" customWidth="1"/>
    <col min="6659" max="6663" width="9.140625" style="5"/>
    <col min="6664" max="6664" width="8.85546875" style="5" customWidth="1"/>
    <col min="6665" max="6879" width="9.140625" style="5"/>
    <col min="6880" max="6880" width="0.140625" style="5" customWidth="1"/>
    <col min="6881" max="6881" width="26.140625" style="5" customWidth="1"/>
    <col min="6882" max="6882" width="6.85546875" style="5" customWidth="1"/>
    <col min="6883" max="6883" width="9" style="5" customWidth="1"/>
    <col min="6884" max="6884" width="10.28515625" style="5" customWidth="1"/>
    <col min="6885" max="6885" width="9.28515625" style="5" customWidth="1"/>
    <col min="6886" max="6886" width="9.7109375" style="5" customWidth="1"/>
    <col min="6887" max="6888" width="8.85546875" style="5" customWidth="1"/>
    <col min="6889" max="6889" width="8.140625" style="5" customWidth="1"/>
    <col min="6890" max="6891" width="9.28515625" style="5" customWidth="1"/>
    <col min="6892" max="6892" width="8.140625" style="5" customWidth="1"/>
    <col min="6893" max="6893" width="8.5703125" style="5" customWidth="1"/>
    <col min="6894" max="6894" width="8" style="5" customWidth="1"/>
    <col min="6895" max="6895" width="7.140625" style="5" customWidth="1"/>
    <col min="6896" max="6896" width="7.85546875" style="5" customWidth="1"/>
    <col min="6897" max="6897" width="6.42578125" style="5" customWidth="1"/>
    <col min="6898" max="6898" width="7.42578125" style="5" customWidth="1"/>
    <col min="6899" max="6899" width="8.28515625" style="5" customWidth="1"/>
    <col min="6900" max="6900" width="8" style="5" customWidth="1"/>
    <col min="6901" max="6901" width="6.28515625" style="5" customWidth="1"/>
    <col min="6902" max="6902" width="7.28515625" style="5" customWidth="1"/>
    <col min="6903" max="6903" width="7.5703125" style="5" customWidth="1"/>
    <col min="6904" max="6904" width="9.28515625" style="5" customWidth="1"/>
    <col min="6905" max="6905" width="11.140625" style="5" customWidth="1"/>
    <col min="6906" max="6906" width="11.42578125" style="5" customWidth="1"/>
    <col min="6907" max="6907" width="0" style="5" hidden="1" customWidth="1"/>
    <col min="6908" max="6908" width="13.28515625" style="5" customWidth="1"/>
    <col min="6909" max="6909" width="11" style="5" customWidth="1"/>
    <col min="6910" max="6910" width="9.140625" style="5"/>
    <col min="6911" max="6911" width="11.140625" style="5" customWidth="1"/>
    <col min="6912" max="6912" width="6.28515625" style="5" customWidth="1"/>
    <col min="6913" max="6913" width="9.42578125" style="5" customWidth="1"/>
    <col min="6914" max="6914" width="6.42578125" style="5" customWidth="1"/>
    <col min="6915" max="6919" width="9.140625" style="5"/>
    <col min="6920" max="6920" width="8.85546875" style="5" customWidth="1"/>
    <col min="6921" max="7135" width="9.140625" style="5"/>
    <col min="7136" max="7136" width="0.140625" style="5" customWidth="1"/>
    <col min="7137" max="7137" width="26.140625" style="5" customWidth="1"/>
    <col min="7138" max="7138" width="6.85546875" style="5" customWidth="1"/>
    <col min="7139" max="7139" width="9" style="5" customWidth="1"/>
    <col min="7140" max="7140" width="10.28515625" style="5" customWidth="1"/>
    <col min="7141" max="7141" width="9.28515625" style="5" customWidth="1"/>
    <col min="7142" max="7142" width="9.7109375" style="5" customWidth="1"/>
    <col min="7143" max="7144" width="8.85546875" style="5" customWidth="1"/>
    <col min="7145" max="7145" width="8.140625" style="5" customWidth="1"/>
    <col min="7146" max="7147" width="9.28515625" style="5" customWidth="1"/>
    <col min="7148" max="7148" width="8.140625" style="5" customWidth="1"/>
    <col min="7149" max="7149" width="8.5703125" style="5" customWidth="1"/>
    <col min="7150" max="7150" width="8" style="5" customWidth="1"/>
    <col min="7151" max="7151" width="7.140625" style="5" customWidth="1"/>
    <col min="7152" max="7152" width="7.85546875" style="5" customWidth="1"/>
    <col min="7153" max="7153" width="6.42578125" style="5" customWidth="1"/>
    <col min="7154" max="7154" width="7.42578125" style="5" customWidth="1"/>
    <col min="7155" max="7155" width="8.28515625" style="5" customWidth="1"/>
    <col min="7156" max="7156" width="8" style="5" customWidth="1"/>
    <col min="7157" max="7157" width="6.28515625" style="5" customWidth="1"/>
    <col min="7158" max="7158" width="7.28515625" style="5" customWidth="1"/>
    <col min="7159" max="7159" width="7.5703125" style="5" customWidth="1"/>
    <col min="7160" max="7160" width="9.28515625" style="5" customWidth="1"/>
    <col min="7161" max="7161" width="11.140625" style="5" customWidth="1"/>
    <col min="7162" max="7162" width="11.42578125" style="5" customWidth="1"/>
    <col min="7163" max="7163" width="0" style="5" hidden="1" customWidth="1"/>
    <col min="7164" max="7164" width="13.28515625" style="5" customWidth="1"/>
    <col min="7165" max="7165" width="11" style="5" customWidth="1"/>
    <col min="7166" max="7166" width="9.140625" style="5"/>
    <col min="7167" max="7167" width="11.140625" style="5" customWidth="1"/>
    <col min="7168" max="7168" width="6.28515625" style="5" customWidth="1"/>
    <col min="7169" max="7169" width="9.42578125" style="5" customWidth="1"/>
    <col min="7170" max="7170" width="6.42578125" style="5" customWidth="1"/>
    <col min="7171" max="7175" width="9.140625" style="5"/>
    <col min="7176" max="7176" width="8.85546875" style="5" customWidth="1"/>
    <col min="7177" max="7391" width="9.140625" style="5"/>
    <col min="7392" max="7392" width="0.140625" style="5" customWidth="1"/>
    <col min="7393" max="7393" width="26.140625" style="5" customWidth="1"/>
    <col min="7394" max="7394" width="6.85546875" style="5" customWidth="1"/>
    <col min="7395" max="7395" width="9" style="5" customWidth="1"/>
    <col min="7396" max="7396" width="10.28515625" style="5" customWidth="1"/>
    <col min="7397" max="7397" width="9.28515625" style="5" customWidth="1"/>
    <col min="7398" max="7398" width="9.7109375" style="5" customWidth="1"/>
    <col min="7399" max="7400" width="8.85546875" style="5" customWidth="1"/>
    <col min="7401" max="7401" width="8.140625" style="5" customWidth="1"/>
    <col min="7402" max="7403" width="9.28515625" style="5" customWidth="1"/>
    <col min="7404" max="7404" width="8.140625" style="5" customWidth="1"/>
    <col min="7405" max="7405" width="8.5703125" style="5" customWidth="1"/>
    <col min="7406" max="7406" width="8" style="5" customWidth="1"/>
    <col min="7407" max="7407" width="7.140625" style="5" customWidth="1"/>
    <col min="7408" max="7408" width="7.85546875" style="5" customWidth="1"/>
    <col min="7409" max="7409" width="6.42578125" style="5" customWidth="1"/>
    <col min="7410" max="7410" width="7.42578125" style="5" customWidth="1"/>
    <col min="7411" max="7411" width="8.28515625" style="5" customWidth="1"/>
    <col min="7412" max="7412" width="8" style="5" customWidth="1"/>
    <col min="7413" max="7413" width="6.28515625" style="5" customWidth="1"/>
    <col min="7414" max="7414" width="7.28515625" style="5" customWidth="1"/>
    <col min="7415" max="7415" width="7.5703125" style="5" customWidth="1"/>
    <col min="7416" max="7416" width="9.28515625" style="5" customWidth="1"/>
    <col min="7417" max="7417" width="11.140625" style="5" customWidth="1"/>
    <col min="7418" max="7418" width="11.42578125" style="5" customWidth="1"/>
    <col min="7419" max="7419" width="0" style="5" hidden="1" customWidth="1"/>
    <col min="7420" max="7420" width="13.28515625" style="5" customWidth="1"/>
    <col min="7421" max="7421" width="11" style="5" customWidth="1"/>
    <col min="7422" max="7422" width="9.140625" style="5"/>
    <col min="7423" max="7423" width="11.140625" style="5" customWidth="1"/>
    <col min="7424" max="7424" width="6.28515625" style="5" customWidth="1"/>
    <col min="7425" max="7425" width="9.42578125" style="5" customWidth="1"/>
    <col min="7426" max="7426" width="6.42578125" style="5" customWidth="1"/>
    <col min="7427" max="7431" width="9.140625" style="5"/>
    <col min="7432" max="7432" width="8.85546875" style="5" customWidth="1"/>
    <col min="7433" max="7647" width="9.140625" style="5"/>
    <col min="7648" max="7648" width="0.140625" style="5" customWidth="1"/>
    <col min="7649" max="7649" width="26.140625" style="5" customWidth="1"/>
    <col min="7650" max="7650" width="6.85546875" style="5" customWidth="1"/>
    <col min="7651" max="7651" width="9" style="5" customWidth="1"/>
    <col min="7652" max="7652" width="10.28515625" style="5" customWidth="1"/>
    <col min="7653" max="7653" width="9.28515625" style="5" customWidth="1"/>
    <col min="7654" max="7654" width="9.7109375" style="5" customWidth="1"/>
    <col min="7655" max="7656" width="8.85546875" style="5" customWidth="1"/>
    <col min="7657" max="7657" width="8.140625" style="5" customWidth="1"/>
    <col min="7658" max="7659" width="9.28515625" style="5" customWidth="1"/>
    <col min="7660" max="7660" width="8.140625" style="5" customWidth="1"/>
    <col min="7661" max="7661" width="8.5703125" style="5" customWidth="1"/>
    <col min="7662" max="7662" width="8" style="5" customWidth="1"/>
    <col min="7663" max="7663" width="7.140625" style="5" customWidth="1"/>
    <col min="7664" max="7664" width="7.85546875" style="5" customWidth="1"/>
    <col min="7665" max="7665" width="6.42578125" style="5" customWidth="1"/>
    <col min="7666" max="7666" width="7.42578125" style="5" customWidth="1"/>
    <col min="7667" max="7667" width="8.28515625" style="5" customWidth="1"/>
    <col min="7668" max="7668" width="8" style="5" customWidth="1"/>
    <col min="7669" max="7669" width="6.28515625" style="5" customWidth="1"/>
    <col min="7670" max="7670" width="7.28515625" style="5" customWidth="1"/>
    <col min="7671" max="7671" width="7.5703125" style="5" customWidth="1"/>
    <col min="7672" max="7672" width="9.28515625" style="5" customWidth="1"/>
    <col min="7673" max="7673" width="11.140625" style="5" customWidth="1"/>
    <col min="7674" max="7674" width="11.42578125" style="5" customWidth="1"/>
    <col min="7675" max="7675" width="0" style="5" hidden="1" customWidth="1"/>
    <col min="7676" max="7676" width="13.28515625" style="5" customWidth="1"/>
    <col min="7677" max="7677" width="11" style="5" customWidth="1"/>
    <col min="7678" max="7678" width="9.140625" style="5"/>
    <col min="7679" max="7679" width="11.140625" style="5" customWidth="1"/>
    <col min="7680" max="7680" width="6.28515625" style="5" customWidth="1"/>
    <col min="7681" max="7681" width="9.42578125" style="5" customWidth="1"/>
    <col min="7682" max="7682" width="6.42578125" style="5" customWidth="1"/>
    <col min="7683" max="7687" width="9.140625" style="5"/>
    <col min="7688" max="7688" width="8.85546875" style="5" customWidth="1"/>
    <col min="7689" max="7903" width="9.140625" style="5"/>
    <col min="7904" max="7904" width="0.140625" style="5" customWidth="1"/>
    <col min="7905" max="7905" width="26.140625" style="5" customWidth="1"/>
    <col min="7906" max="7906" width="6.85546875" style="5" customWidth="1"/>
    <col min="7907" max="7907" width="9" style="5" customWidth="1"/>
    <col min="7908" max="7908" width="10.28515625" style="5" customWidth="1"/>
    <col min="7909" max="7909" width="9.28515625" style="5" customWidth="1"/>
    <col min="7910" max="7910" width="9.7109375" style="5" customWidth="1"/>
    <col min="7911" max="7912" width="8.85546875" style="5" customWidth="1"/>
    <col min="7913" max="7913" width="8.140625" style="5" customWidth="1"/>
    <col min="7914" max="7915" width="9.28515625" style="5" customWidth="1"/>
    <col min="7916" max="7916" width="8.140625" style="5" customWidth="1"/>
    <col min="7917" max="7917" width="8.5703125" style="5" customWidth="1"/>
    <col min="7918" max="7918" width="8" style="5" customWidth="1"/>
    <col min="7919" max="7919" width="7.140625" style="5" customWidth="1"/>
    <col min="7920" max="7920" width="7.85546875" style="5" customWidth="1"/>
    <col min="7921" max="7921" width="6.42578125" style="5" customWidth="1"/>
    <col min="7922" max="7922" width="7.42578125" style="5" customWidth="1"/>
    <col min="7923" max="7923" width="8.28515625" style="5" customWidth="1"/>
    <col min="7924" max="7924" width="8" style="5" customWidth="1"/>
    <col min="7925" max="7925" width="6.28515625" style="5" customWidth="1"/>
    <col min="7926" max="7926" width="7.28515625" style="5" customWidth="1"/>
    <col min="7927" max="7927" width="7.5703125" style="5" customWidth="1"/>
    <col min="7928" max="7928" width="9.28515625" style="5" customWidth="1"/>
    <col min="7929" max="7929" width="11.140625" style="5" customWidth="1"/>
    <col min="7930" max="7930" width="11.42578125" style="5" customWidth="1"/>
    <col min="7931" max="7931" width="0" style="5" hidden="1" customWidth="1"/>
    <col min="7932" max="7932" width="13.28515625" style="5" customWidth="1"/>
    <col min="7933" max="7933" width="11" style="5" customWidth="1"/>
    <col min="7934" max="7934" width="9.140625" style="5"/>
    <col min="7935" max="7935" width="11.140625" style="5" customWidth="1"/>
    <col min="7936" max="7936" width="6.28515625" style="5" customWidth="1"/>
    <col min="7937" max="7937" width="9.42578125" style="5" customWidth="1"/>
    <col min="7938" max="7938" width="6.42578125" style="5" customWidth="1"/>
    <col min="7939" max="7943" width="9.140625" style="5"/>
    <col min="7944" max="7944" width="8.85546875" style="5" customWidth="1"/>
    <col min="7945" max="8159" width="9.140625" style="5"/>
    <col min="8160" max="8160" width="0.140625" style="5" customWidth="1"/>
    <col min="8161" max="8161" width="26.140625" style="5" customWidth="1"/>
    <col min="8162" max="8162" width="6.85546875" style="5" customWidth="1"/>
    <col min="8163" max="8163" width="9" style="5" customWidth="1"/>
    <col min="8164" max="8164" width="10.28515625" style="5" customWidth="1"/>
    <col min="8165" max="8165" width="9.28515625" style="5" customWidth="1"/>
    <col min="8166" max="8166" width="9.7109375" style="5" customWidth="1"/>
    <col min="8167" max="8168" width="8.85546875" style="5" customWidth="1"/>
    <col min="8169" max="8169" width="8.140625" style="5" customWidth="1"/>
    <col min="8170" max="8171" width="9.28515625" style="5" customWidth="1"/>
    <col min="8172" max="8172" width="8.140625" style="5" customWidth="1"/>
    <col min="8173" max="8173" width="8.5703125" style="5" customWidth="1"/>
    <col min="8174" max="8174" width="8" style="5" customWidth="1"/>
    <col min="8175" max="8175" width="7.140625" style="5" customWidth="1"/>
    <col min="8176" max="8176" width="7.85546875" style="5" customWidth="1"/>
    <col min="8177" max="8177" width="6.42578125" style="5" customWidth="1"/>
    <col min="8178" max="8178" width="7.42578125" style="5" customWidth="1"/>
    <col min="8179" max="8179" width="8.28515625" style="5" customWidth="1"/>
    <col min="8180" max="8180" width="8" style="5" customWidth="1"/>
    <col min="8181" max="8181" width="6.28515625" style="5" customWidth="1"/>
    <col min="8182" max="8182" width="7.28515625" style="5" customWidth="1"/>
    <col min="8183" max="8183" width="7.5703125" style="5" customWidth="1"/>
    <col min="8184" max="8184" width="9.28515625" style="5" customWidth="1"/>
    <col min="8185" max="8185" width="11.140625" style="5" customWidth="1"/>
    <col min="8186" max="8186" width="11.42578125" style="5" customWidth="1"/>
    <col min="8187" max="8187" width="0" style="5" hidden="1" customWidth="1"/>
    <col min="8188" max="8188" width="13.28515625" style="5" customWidth="1"/>
    <col min="8189" max="8189" width="11" style="5" customWidth="1"/>
    <col min="8190" max="8190" width="9.140625" style="5"/>
    <col min="8191" max="8191" width="11.140625" style="5" customWidth="1"/>
    <col min="8192" max="8192" width="6.28515625" style="5" customWidth="1"/>
    <col min="8193" max="8193" width="9.42578125" style="5" customWidth="1"/>
    <col min="8194" max="8194" width="6.42578125" style="5" customWidth="1"/>
    <col min="8195" max="8199" width="9.140625" style="5"/>
    <col min="8200" max="8200" width="8.85546875" style="5" customWidth="1"/>
    <col min="8201" max="8415" width="9.140625" style="5"/>
    <col min="8416" max="8416" width="0.140625" style="5" customWidth="1"/>
    <col min="8417" max="8417" width="26.140625" style="5" customWidth="1"/>
    <col min="8418" max="8418" width="6.85546875" style="5" customWidth="1"/>
    <col min="8419" max="8419" width="9" style="5" customWidth="1"/>
    <col min="8420" max="8420" width="10.28515625" style="5" customWidth="1"/>
    <col min="8421" max="8421" width="9.28515625" style="5" customWidth="1"/>
    <col min="8422" max="8422" width="9.7109375" style="5" customWidth="1"/>
    <col min="8423" max="8424" width="8.85546875" style="5" customWidth="1"/>
    <col min="8425" max="8425" width="8.140625" style="5" customWidth="1"/>
    <col min="8426" max="8427" width="9.28515625" style="5" customWidth="1"/>
    <col min="8428" max="8428" width="8.140625" style="5" customWidth="1"/>
    <col min="8429" max="8429" width="8.5703125" style="5" customWidth="1"/>
    <col min="8430" max="8430" width="8" style="5" customWidth="1"/>
    <col min="8431" max="8431" width="7.140625" style="5" customWidth="1"/>
    <col min="8432" max="8432" width="7.85546875" style="5" customWidth="1"/>
    <col min="8433" max="8433" width="6.42578125" style="5" customWidth="1"/>
    <col min="8434" max="8434" width="7.42578125" style="5" customWidth="1"/>
    <col min="8435" max="8435" width="8.28515625" style="5" customWidth="1"/>
    <col min="8436" max="8436" width="8" style="5" customWidth="1"/>
    <col min="8437" max="8437" width="6.28515625" style="5" customWidth="1"/>
    <col min="8438" max="8438" width="7.28515625" style="5" customWidth="1"/>
    <col min="8439" max="8439" width="7.5703125" style="5" customWidth="1"/>
    <col min="8440" max="8440" width="9.28515625" style="5" customWidth="1"/>
    <col min="8441" max="8441" width="11.140625" style="5" customWidth="1"/>
    <col min="8442" max="8442" width="11.42578125" style="5" customWidth="1"/>
    <col min="8443" max="8443" width="0" style="5" hidden="1" customWidth="1"/>
    <col min="8444" max="8444" width="13.28515625" style="5" customWidth="1"/>
    <col min="8445" max="8445" width="11" style="5" customWidth="1"/>
    <col min="8446" max="8446" width="9.140625" style="5"/>
    <col min="8447" max="8447" width="11.140625" style="5" customWidth="1"/>
    <col min="8448" max="8448" width="6.28515625" style="5" customWidth="1"/>
    <col min="8449" max="8449" width="9.42578125" style="5" customWidth="1"/>
    <col min="8450" max="8450" width="6.42578125" style="5" customWidth="1"/>
    <col min="8451" max="8455" width="9.140625" style="5"/>
    <col min="8456" max="8456" width="8.85546875" style="5" customWidth="1"/>
    <col min="8457" max="8671" width="9.140625" style="5"/>
    <col min="8672" max="8672" width="0.140625" style="5" customWidth="1"/>
    <col min="8673" max="8673" width="26.140625" style="5" customWidth="1"/>
    <col min="8674" max="8674" width="6.85546875" style="5" customWidth="1"/>
    <col min="8675" max="8675" width="9" style="5" customWidth="1"/>
    <col min="8676" max="8676" width="10.28515625" style="5" customWidth="1"/>
    <col min="8677" max="8677" width="9.28515625" style="5" customWidth="1"/>
    <col min="8678" max="8678" width="9.7109375" style="5" customWidth="1"/>
    <col min="8679" max="8680" width="8.85546875" style="5" customWidth="1"/>
    <col min="8681" max="8681" width="8.140625" style="5" customWidth="1"/>
    <col min="8682" max="8683" width="9.28515625" style="5" customWidth="1"/>
    <col min="8684" max="8684" width="8.140625" style="5" customWidth="1"/>
    <col min="8685" max="8685" width="8.5703125" style="5" customWidth="1"/>
    <col min="8686" max="8686" width="8" style="5" customWidth="1"/>
    <col min="8687" max="8687" width="7.140625" style="5" customWidth="1"/>
    <col min="8688" max="8688" width="7.85546875" style="5" customWidth="1"/>
    <col min="8689" max="8689" width="6.42578125" style="5" customWidth="1"/>
    <col min="8690" max="8690" width="7.42578125" style="5" customWidth="1"/>
    <col min="8691" max="8691" width="8.28515625" style="5" customWidth="1"/>
    <col min="8692" max="8692" width="8" style="5" customWidth="1"/>
    <col min="8693" max="8693" width="6.28515625" style="5" customWidth="1"/>
    <col min="8694" max="8694" width="7.28515625" style="5" customWidth="1"/>
    <col min="8695" max="8695" width="7.5703125" style="5" customWidth="1"/>
    <col min="8696" max="8696" width="9.28515625" style="5" customWidth="1"/>
    <col min="8697" max="8697" width="11.140625" style="5" customWidth="1"/>
    <col min="8698" max="8698" width="11.42578125" style="5" customWidth="1"/>
    <col min="8699" max="8699" width="0" style="5" hidden="1" customWidth="1"/>
    <col min="8700" max="8700" width="13.28515625" style="5" customWidth="1"/>
    <col min="8701" max="8701" width="11" style="5" customWidth="1"/>
    <col min="8702" max="8702" width="9.140625" style="5"/>
    <col min="8703" max="8703" width="11.140625" style="5" customWidth="1"/>
    <col min="8704" max="8704" width="6.28515625" style="5" customWidth="1"/>
    <col min="8705" max="8705" width="9.42578125" style="5" customWidth="1"/>
    <col min="8706" max="8706" width="6.42578125" style="5" customWidth="1"/>
    <col min="8707" max="8711" width="9.140625" style="5"/>
    <col min="8712" max="8712" width="8.85546875" style="5" customWidth="1"/>
    <col min="8713" max="8927" width="9.140625" style="5"/>
    <col min="8928" max="8928" width="0.140625" style="5" customWidth="1"/>
    <col min="8929" max="8929" width="26.140625" style="5" customWidth="1"/>
    <col min="8930" max="8930" width="6.85546875" style="5" customWidth="1"/>
    <col min="8931" max="8931" width="9" style="5" customWidth="1"/>
    <col min="8932" max="8932" width="10.28515625" style="5" customWidth="1"/>
    <col min="8933" max="8933" width="9.28515625" style="5" customWidth="1"/>
    <col min="8934" max="8934" width="9.7109375" style="5" customWidth="1"/>
    <col min="8935" max="8936" width="8.85546875" style="5" customWidth="1"/>
    <col min="8937" max="8937" width="8.140625" style="5" customWidth="1"/>
    <col min="8938" max="8939" width="9.28515625" style="5" customWidth="1"/>
    <col min="8940" max="8940" width="8.140625" style="5" customWidth="1"/>
    <col min="8941" max="8941" width="8.5703125" style="5" customWidth="1"/>
    <col min="8942" max="8942" width="8" style="5" customWidth="1"/>
    <col min="8943" max="8943" width="7.140625" style="5" customWidth="1"/>
    <col min="8944" max="8944" width="7.85546875" style="5" customWidth="1"/>
    <col min="8945" max="8945" width="6.42578125" style="5" customWidth="1"/>
    <col min="8946" max="8946" width="7.42578125" style="5" customWidth="1"/>
    <col min="8947" max="8947" width="8.28515625" style="5" customWidth="1"/>
    <col min="8948" max="8948" width="8" style="5" customWidth="1"/>
    <col min="8949" max="8949" width="6.28515625" style="5" customWidth="1"/>
    <col min="8950" max="8950" width="7.28515625" style="5" customWidth="1"/>
    <col min="8951" max="8951" width="7.5703125" style="5" customWidth="1"/>
    <col min="8952" max="8952" width="9.28515625" style="5" customWidth="1"/>
    <col min="8953" max="8953" width="11.140625" style="5" customWidth="1"/>
    <col min="8954" max="8954" width="11.42578125" style="5" customWidth="1"/>
    <col min="8955" max="8955" width="0" style="5" hidden="1" customWidth="1"/>
    <col min="8956" max="8956" width="13.28515625" style="5" customWidth="1"/>
    <col min="8957" max="8957" width="11" style="5" customWidth="1"/>
    <col min="8958" max="8958" width="9.140625" style="5"/>
    <col min="8959" max="8959" width="11.140625" style="5" customWidth="1"/>
    <col min="8960" max="8960" width="6.28515625" style="5" customWidth="1"/>
    <col min="8961" max="8961" width="9.42578125" style="5" customWidth="1"/>
    <col min="8962" max="8962" width="6.42578125" style="5" customWidth="1"/>
    <col min="8963" max="8967" width="9.140625" style="5"/>
    <col min="8968" max="8968" width="8.85546875" style="5" customWidth="1"/>
    <col min="8969" max="9183" width="9.140625" style="5"/>
    <col min="9184" max="9184" width="0.140625" style="5" customWidth="1"/>
    <col min="9185" max="9185" width="26.140625" style="5" customWidth="1"/>
    <col min="9186" max="9186" width="6.85546875" style="5" customWidth="1"/>
    <col min="9187" max="9187" width="9" style="5" customWidth="1"/>
    <col min="9188" max="9188" width="10.28515625" style="5" customWidth="1"/>
    <col min="9189" max="9189" width="9.28515625" style="5" customWidth="1"/>
    <col min="9190" max="9190" width="9.7109375" style="5" customWidth="1"/>
    <col min="9191" max="9192" width="8.85546875" style="5" customWidth="1"/>
    <col min="9193" max="9193" width="8.140625" style="5" customWidth="1"/>
    <col min="9194" max="9195" width="9.28515625" style="5" customWidth="1"/>
    <col min="9196" max="9196" width="8.140625" style="5" customWidth="1"/>
    <col min="9197" max="9197" width="8.5703125" style="5" customWidth="1"/>
    <col min="9198" max="9198" width="8" style="5" customWidth="1"/>
    <col min="9199" max="9199" width="7.140625" style="5" customWidth="1"/>
    <col min="9200" max="9200" width="7.85546875" style="5" customWidth="1"/>
    <col min="9201" max="9201" width="6.42578125" style="5" customWidth="1"/>
    <col min="9202" max="9202" width="7.42578125" style="5" customWidth="1"/>
    <col min="9203" max="9203" width="8.28515625" style="5" customWidth="1"/>
    <col min="9204" max="9204" width="8" style="5" customWidth="1"/>
    <col min="9205" max="9205" width="6.28515625" style="5" customWidth="1"/>
    <col min="9206" max="9206" width="7.28515625" style="5" customWidth="1"/>
    <col min="9207" max="9207" width="7.5703125" style="5" customWidth="1"/>
    <col min="9208" max="9208" width="9.28515625" style="5" customWidth="1"/>
    <col min="9209" max="9209" width="11.140625" style="5" customWidth="1"/>
    <col min="9210" max="9210" width="11.42578125" style="5" customWidth="1"/>
    <col min="9211" max="9211" width="0" style="5" hidden="1" customWidth="1"/>
    <col min="9212" max="9212" width="13.28515625" style="5" customWidth="1"/>
    <col min="9213" max="9213" width="11" style="5" customWidth="1"/>
    <col min="9214" max="9214" width="9.140625" style="5"/>
    <col min="9215" max="9215" width="11.140625" style="5" customWidth="1"/>
    <col min="9216" max="9216" width="6.28515625" style="5" customWidth="1"/>
    <col min="9217" max="9217" width="9.42578125" style="5" customWidth="1"/>
    <col min="9218" max="9218" width="6.42578125" style="5" customWidth="1"/>
    <col min="9219" max="9223" width="9.140625" style="5"/>
    <col min="9224" max="9224" width="8.85546875" style="5" customWidth="1"/>
    <col min="9225" max="9439" width="9.140625" style="5"/>
    <col min="9440" max="9440" width="0.140625" style="5" customWidth="1"/>
    <col min="9441" max="9441" width="26.140625" style="5" customWidth="1"/>
    <col min="9442" max="9442" width="6.85546875" style="5" customWidth="1"/>
    <col min="9443" max="9443" width="9" style="5" customWidth="1"/>
    <col min="9444" max="9444" width="10.28515625" style="5" customWidth="1"/>
    <col min="9445" max="9445" width="9.28515625" style="5" customWidth="1"/>
    <col min="9446" max="9446" width="9.7109375" style="5" customWidth="1"/>
    <col min="9447" max="9448" width="8.85546875" style="5" customWidth="1"/>
    <col min="9449" max="9449" width="8.140625" style="5" customWidth="1"/>
    <col min="9450" max="9451" width="9.28515625" style="5" customWidth="1"/>
    <col min="9452" max="9452" width="8.140625" style="5" customWidth="1"/>
    <col min="9453" max="9453" width="8.5703125" style="5" customWidth="1"/>
    <col min="9454" max="9454" width="8" style="5" customWidth="1"/>
    <col min="9455" max="9455" width="7.140625" style="5" customWidth="1"/>
    <col min="9456" max="9456" width="7.85546875" style="5" customWidth="1"/>
    <col min="9457" max="9457" width="6.42578125" style="5" customWidth="1"/>
    <col min="9458" max="9458" width="7.42578125" style="5" customWidth="1"/>
    <col min="9459" max="9459" width="8.28515625" style="5" customWidth="1"/>
    <col min="9460" max="9460" width="8" style="5" customWidth="1"/>
    <col min="9461" max="9461" width="6.28515625" style="5" customWidth="1"/>
    <col min="9462" max="9462" width="7.28515625" style="5" customWidth="1"/>
    <col min="9463" max="9463" width="7.5703125" style="5" customWidth="1"/>
    <col min="9464" max="9464" width="9.28515625" style="5" customWidth="1"/>
    <col min="9465" max="9465" width="11.140625" style="5" customWidth="1"/>
    <col min="9466" max="9466" width="11.42578125" style="5" customWidth="1"/>
    <col min="9467" max="9467" width="0" style="5" hidden="1" customWidth="1"/>
    <col min="9468" max="9468" width="13.28515625" style="5" customWidth="1"/>
    <col min="9469" max="9469" width="11" style="5" customWidth="1"/>
    <col min="9470" max="9470" width="9.140625" style="5"/>
    <col min="9471" max="9471" width="11.140625" style="5" customWidth="1"/>
    <col min="9472" max="9472" width="6.28515625" style="5" customWidth="1"/>
    <col min="9473" max="9473" width="9.42578125" style="5" customWidth="1"/>
    <col min="9474" max="9474" width="6.42578125" style="5" customWidth="1"/>
    <col min="9475" max="9479" width="9.140625" style="5"/>
    <col min="9480" max="9480" width="8.85546875" style="5" customWidth="1"/>
    <col min="9481" max="9695" width="9.140625" style="5"/>
    <col min="9696" max="9696" width="0.140625" style="5" customWidth="1"/>
    <col min="9697" max="9697" width="26.140625" style="5" customWidth="1"/>
    <col min="9698" max="9698" width="6.85546875" style="5" customWidth="1"/>
    <col min="9699" max="9699" width="9" style="5" customWidth="1"/>
    <col min="9700" max="9700" width="10.28515625" style="5" customWidth="1"/>
    <col min="9701" max="9701" width="9.28515625" style="5" customWidth="1"/>
    <col min="9702" max="9702" width="9.7109375" style="5" customWidth="1"/>
    <col min="9703" max="9704" width="8.85546875" style="5" customWidth="1"/>
    <col min="9705" max="9705" width="8.140625" style="5" customWidth="1"/>
    <col min="9706" max="9707" width="9.28515625" style="5" customWidth="1"/>
    <col min="9708" max="9708" width="8.140625" style="5" customWidth="1"/>
    <col min="9709" max="9709" width="8.5703125" style="5" customWidth="1"/>
    <col min="9710" max="9710" width="8" style="5" customWidth="1"/>
    <col min="9711" max="9711" width="7.140625" style="5" customWidth="1"/>
    <col min="9712" max="9712" width="7.85546875" style="5" customWidth="1"/>
    <col min="9713" max="9713" width="6.42578125" style="5" customWidth="1"/>
    <col min="9714" max="9714" width="7.42578125" style="5" customWidth="1"/>
    <col min="9715" max="9715" width="8.28515625" style="5" customWidth="1"/>
    <col min="9716" max="9716" width="8" style="5" customWidth="1"/>
    <col min="9717" max="9717" width="6.28515625" style="5" customWidth="1"/>
    <col min="9718" max="9718" width="7.28515625" style="5" customWidth="1"/>
    <col min="9719" max="9719" width="7.5703125" style="5" customWidth="1"/>
    <col min="9720" max="9720" width="9.28515625" style="5" customWidth="1"/>
    <col min="9721" max="9721" width="11.140625" style="5" customWidth="1"/>
    <col min="9722" max="9722" width="11.42578125" style="5" customWidth="1"/>
    <col min="9723" max="9723" width="0" style="5" hidden="1" customWidth="1"/>
    <col min="9724" max="9724" width="13.28515625" style="5" customWidth="1"/>
    <col min="9725" max="9725" width="11" style="5" customWidth="1"/>
    <col min="9726" max="9726" width="9.140625" style="5"/>
    <col min="9727" max="9727" width="11.140625" style="5" customWidth="1"/>
    <col min="9728" max="9728" width="6.28515625" style="5" customWidth="1"/>
    <col min="9729" max="9729" width="9.42578125" style="5" customWidth="1"/>
    <col min="9730" max="9730" width="6.42578125" style="5" customWidth="1"/>
    <col min="9731" max="9735" width="9.140625" style="5"/>
    <col min="9736" max="9736" width="8.85546875" style="5" customWidth="1"/>
    <col min="9737" max="9951" width="9.140625" style="5"/>
    <col min="9952" max="9952" width="0.140625" style="5" customWidth="1"/>
    <col min="9953" max="9953" width="26.140625" style="5" customWidth="1"/>
    <col min="9954" max="9954" width="6.85546875" style="5" customWidth="1"/>
    <col min="9955" max="9955" width="9" style="5" customWidth="1"/>
    <col min="9956" max="9956" width="10.28515625" style="5" customWidth="1"/>
    <col min="9957" max="9957" width="9.28515625" style="5" customWidth="1"/>
    <col min="9958" max="9958" width="9.7109375" style="5" customWidth="1"/>
    <col min="9959" max="9960" width="8.85546875" style="5" customWidth="1"/>
    <col min="9961" max="9961" width="8.140625" style="5" customWidth="1"/>
    <col min="9962" max="9963" width="9.28515625" style="5" customWidth="1"/>
    <col min="9964" max="9964" width="8.140625" style="5" customWidth="1"/>
    <col min="9965" max="9965" width="8.5703125" style="5" customWidth="1"/>
    <col min="9966" max="9966" width="8" style="5" customWidth="1"/>
    <col min="9967" max="9967" width="7.140625" style="5" customWidth="1"/>
    <col min="9968" max="9968" width="7.85546875" style="5" customWidth="1"/>
    <col min="9969" max="9969" width="6.42578125" style="5" customWidth="1"/>
    <col min="9970" max="9970" width="7.42578125" style="5" customWidth="1"/>
    <col min="9971" max="9971" width="8.28515625" style="5" customWidth="1"/>
    <col min="9972" max="9972" width="8" style="5" customWidth="1"/>
    <col min="9973" max="9973" width="6.28515625" style="5" customWidth="1"/>
    <col min="9974" max="9974" width="7.28515625" style="5" customWidth="1"/>
    <col min="9975" max="9975" width="7.5703125" style="5" customWidth="1"/>
    <col min="9976" max="9976" width="9.28515625" style="5" customWidth="1"/>
    <col min="9977" max="9977" width="11.140625" style="5" customWidth="1"/>
    <col min="9978" max="9978" width="11.42578125" style="5" customWidth="1"/>
    <col min="9979" max="9979" width="0" style="5" hidden="1" customWidth="1"/>
    <col min="9980" max="9980" width="13.28515625" style="5" customWidth="1"/>
    <col min="9981" max="9981" width="11" style="5" customWidth="1"/>
    <col min="9982" max="9982" width="9.140625" style="5"/>
    <col min="9983" max="9983" width="11.140625" style="5" customWidth="1"/>
    <col min="9984" max="9984" width="6.28515625" style="5" customWidth="1"/>
    <col min="9985" max="9985" width="9.42578125" style="5" customWidth="1"/>
    <col min="9986" max="9986" width="6.42578125" style="5" customWidth="1"/>
    <col min="9987" max="9991" width="9.140625" style="5"/>
    <col min="9992" max="9992" width="8.85546875" style="5" customWidth="1"/>
    <col min="9993" max="10207" width="9.140625" style="5"/>
    <col min="10208" max="10208" width="0.140625" style="5" customWidth="1"/>
    <col min="10209" max="10209" width="26.140625" style="5" customWidth="1"/>
    <col min="10210" max="10210" width="6.85546875" style="5" customWidth="1"/>
    <col min="10211" max="10211" width="9" style="5" customWidth="1"/>
    <col min="10212" max="10212" width="10.28515625" style="5" customWidth="1"/>
    <col min="10213" max="10213" width="9.28515625" style="5" customWidth="1"/>
    <col min="10214" max="10214" width="9.7109375" style="5" customWidth="1"/>
    <col min="10215" max="10216" width="8.85546875" style="5" customWidth="1"/>
    <col min="10217" max="10217" width="8.140625" style="5" customWidth="1"/>
    <col min="10218" max="10219" width="9.28515625" style="5" customWidth="1"/>
    <col min="10220" max="10220" width="8.140625" style="5" customWidth="1"/>
    <col min="10221" max="10221" width="8.5703125" style="5" customWidth="1"/>
    <col min="10222" max="10222" width="8" style="5" customWidth="1"/>
    <col min="10223" max="10223" width="7.140625" style="5" customWidth="1"/>
    <col min="10224" max="10224" width="7.85546875" style="5" customWidth="1"/>
    <col min="10225" max="10225" width="6.42578125" style="5" customWidth="1"/>
    <col min="10226" max="10226" width="7.42578125" style="5" customWidth="1"/>
    <col min="10227" max="10227" width="8.28515625" style="5" customWidth="1"/>
    <col min="10228" max="10228" width="8" style="5" customWidth="1"/>
    <col min="10229" max="10229" width="6.28515625" style="5" customWidth="1"/>
    <col min="10230" max="10230" width="7.28515625" style="5" customWidth="1"/>
    <col min="10231" max="10231" width="7.5703125" style="5" customWidth="1"/>
    <col min="10232" max="10232" width="9.28515625" style="5" customWidth="1"/>
    <col min="10233" max="10233" width="11.140625" style="5" customWidth="1"/>
    <col min="10234" max="10234" width="11.42578125" style="5" customWidth="1"/>
    <col min="10235" max="10235" width="0" style="5" hidden="1" customWidth="1"/>
    <col min="10236" max="10236" width="13.28515625" style="5" customWidth="1"/>
    <col min="10237" max="10237" width="11" style="5" customWidth="1"/>
    <col min="10238" max="10238" width="9.140625" style="5"/>
    <col min="10239" max="10239" width="11.140625" style="5" customWidth="1"/>
    <col min="10240" max="10240" width="6.28515625" style="5" customWidth="1"/>
    <col min="10241" max="10241" width="9.42578125" style="5" customWidth="1"/>
    <col min="10242" max="10242" width="6.42578125" style="5" customWidth="1"/>
    <col min="10243" max="10247" width="9.140625" style="5"/>
    <col min="10248" max="10248" width="8.85546875" style="5" customWidth="1"/>
    <col min="10249" max="10463" width="9.140625" style="5"/>
    <col min="10464" max="10464" width="0.140625" style="5" customWidth="1"/>
    <col min="10465" max="10465" width="26.140625" style="5" customWidth="1"/>
    <col min="10466" max="10466" width="6.85546875" style="5" customWidth="1"/>
    <col min="10467" max="10467" width="9" style="5" customWidth="1"/>
    <col min="10468" max="10468" width="10.28515625" style="5" customWidth="1"/>
    <col min="10469" max="10469" width="9.28515625" style="5" customWidth="1"/>
    <col min="10470" max="10470" width="9.7109375" style="5" customWidth="1"/>
    <col min="10471" max="10472" width="8.85546875" style="5" customWidth="1"/>
    <col min="10473" max="10473" width="8.140625" style="5" customWidth="1"/>
    <col min="10474" max="10475" width="9.28515625" style="5" customWidth="1"/>
    <col min="10476" max="10476" width="8.140625" style="5" customWidth="1"/>
    <col min="10477" max="10477" width="8.5703125" style="5" customWidth="1"/>
    <col min="10478" max="10478" width="8" style="5" customWidth="1"/>
    <col min="10479" max="10479" width="7.140625" style="5" customWidth="1"/>
    <col min="10480" max="10480" width="7.85546875" style="5" customWidth="1"/>
    <col min="10481" max="10481" width="6.42578125" style="5" customWidth="1"/>
    <col min="10482" max="10482" width="7.42578125" style="5" customWidth="1"/>
    <col min="10483" max="10483" width="8.28515625" style="5" customWidth="1"/>
    <col min="10484" max="10484" width="8" style="5" customWidth="1"/>
    <col min="10485" max="10485" width="6.28515625" style="5" customWidth="1"/>
    <col min="10486" max="10486" width="7.28515625" style="5" customWidth="1"/>
    <col min="10487" max="10487" width="7.5703125" style="5" customWidth="1"/>
    <col min="10488" max="10488" width="9.28515625" style="5" customWidth="1"/>
    <col min="10489" max="10489" width="11.140625" style="5" customWidth="1"/>
    <col min="10490" max="10490" width="11.42578125" style="5" customWidth="1"/>
    <col min="10491" max="10491" width="0" style="5" hidden="1" customWidth="1"/>
    <col min="10492" max="10492" width="13.28515625" style="5" customWidth="1"/>
    <col min="10493" max="10493" width="11" style="5" customWidth="1"/>
    <col min="10494" max="10494" width="9.140625" style="5"/>
    <col min="10495" max="10495" width="11.140625" style="5" customWidth="1"/>
    <col min="10496" max="10496" width="6.28515625" style="5" customWidth="1"/>
    <col min="10497" max="10497" width="9.42578125" style="5" customWidth="1"/>
    <col min="10498" max="10498" width="6.42578125" style="5" customWidth="1"/>
    <col min="10499" max="10503" width="9.140625" style="5"/>
    <col min="10504" max="10504" width="8.85546875" style="5" customWidth="1"/>
    <col min="10505" max="10719" width="9.140625" style="5"/>
    <col min="10720" max="10720" width="0.140625" style="5" customWidth="1"/>
    <col min="10721" max="10721" width="26.140625" style="5" customWidth="1"/>
    <col min="10722" max="10722" width="6.85546875" style="5" customWidth="1"/>
    <col min="10723" max="10723" width="9" style="5" customWidth="1"/>
    <col min="10724" max="10724" width="10.28515625" style="5" customWidth="1"/>
    <col min="10725" max="10725" width="9.28515625" style="5" customWidth="1"/>
    <col min="10726" max="10726" width="9.7109375" style="5" customWidth="1"/>
    <col min="10727" max="10728" width="8.85546875" style="5" customWidth="1"/>
    <col min="10729" max="10729" width="8.140625" style="5" customWidth="1"/>
    <col min="10730" max="10731" width="9.28515625" style="5" customWidth="1"/>
    <col min="10732" max="10732" width="8.140625" style="5" customWidth="1"/>
    <col min="10733" max="10733" width="8.5703125" style="5" customWidth="1"/>
    <col min="10734" max="10734" width="8" style="5" customWidth="1"/>
    <col min="10735" max="10735" width="7.140625" style="5" customWidth="1"/>
    <col min="10736" max="10736" width="7.85546875" style="5" customWidth="1"/>
    <col min="10737" max="10737" width="6.42578125" style="5" customWidth="1"/>
    <col min="10738" max="10738" width="7.42578125" style="5" customWidth="1"/>
    <col min="10739" max="10739" width="8.28515625" style="5" customWidth="1"/>
    <col min="10740" max="10740" width="8" style="5" customWidth="1"/>
    <col min="10741" max="10741" width="6.28515625" style="5" customWidth="1"/>
    <col min="10742" max="10742" width="7.28515625" style="5" customWidth="1"/>
    <col min="10743" max="10743" width="7.5703125" style="5" customWidth="1"/>
    <col min="10744" max="10744" width="9.28515625" style="5" customWidth="1"/>
    <col min="10745" max="10745" width="11.140625" style="5" customWidth="1"/>
    <col min="10746" max="10746" width="11.42578125" style="5" customWidth="1"/>
    <col min="10747" max="10747" width="0" style="5" hidden="1" customWidth="1"/>
    <col min="10748" max="10748" width="13.28515625" style="5" customWidth="1"/>
    <col min="10749" max="10749" width="11" style="5" customWidth="1"/>
    <col min="10750" max="10750" width="9.140625" style="5"/>
    <col min="10751" max="10751" width="11.140625" style="5" customWidth="1"/>
    <col min="10752" max="10752" width="6.28515625" style="5" customWidth="1"/>
    <col min="10753" max="10753" width="9.42578125" style="5" customWidth="1"/>
    <col min="10754" max="10754" width="6.42578125" style="5" customWidth="1"/>
    <col min="10755" max="10759" width="9.140625" style="5"/>
    <col min="10760" max="10760" width="8.85546875" style="5" customWidth="1"/>
    <col min="10761" max="10975" width="9.140625" style="5"/>
    <col min="10976" max="10976" width="0.140625" style="5" customWidth="1"/>
    <col min="10977" max="10977" width="26.140625" style="5" customWidth="1"/>
    <col min="10978" max="10978" width="6.85546875" style="5" customWidth="1"/>
    <col min="10979" max="10979" width="9" style="5" customWidth="1"/>
    <col min="10980" max="10980" width="10.28515625" style="5" customWidth="1"/>
    <col min="10981" max="10981" width="9.28515625" style="5" customWidth="1"/>
    <col min="10982" max="10982" width="9.7109375" style="5" customWidth="1"/>
    <col min="10983" max="10984" width="8.85546875" style="5" customWidth="1"/>
    <col min="10985" max="10985" width="8.140625" style="5" customWidth="1"/>
    <col min="10986" max="10987" width="9.28515625" style="5" customWidth="1"/>
    <col min="10988" max="10988" width="8.140625" style="5" customWidth="1"/>
    <col min="10989" max="10989" width="8.5703125" style="5" customWidth="1"/>
    <col min="10990" max="10990" width="8" style="5" customWidth="1"/>
    <col min="10991" max="10991" width="7.140625" style="5" customWidth="1"/>
    <col min="10992" max="10992" width="7.85546875" style="5" customWidth="1"/>
    <col min="10993" max="10993" width="6.42578125" style="5" customWidth="1"/>
    <col min="10994" max="10994" width="7.42578125" style="5" customWidth="1"/>
    <col min="10995" max="10995" width="8.28515625" style="5" customWidth="1"/>
    <col min="10996" max="10996" width="8" style="5" customWidth="1"/>
    <col min="10997" max="10997" width="6.28515625" style="5" customWidth="1"/>
    <col min="10998" max="10998" width="7.28515625" style="5" customWidth="1"/>
    <col min="10999" max="10999" width="7.5703125" style="5" customWidth="1"/>
    <col min="11000" max="11000" width="9.28515625" style="5" customWidth="1"/>
    <col min="11001" max="11001" width="11.140625" style="5" customWidth="1"/>
    <col min="11002" max="11002" width="11.42578125" style="5" customWidth="1"/>
    <col min="11003" max="11003" width="0" style="5" hidden="1" customWidth="1"/>
    <col min="11004" max="11004" width="13.28515625" style="5" customWidth="1"/>
    <col min="11005" max="11005" width="11" style="5" customWidth="1"/>
    <col min="11006" max="11006" width="9.140625" style="5"/>
    <col min="11007" max="11007" width="11.140625" style="5" customWidth="1"/>
    <col min="11008" max="11008" width="6.28515625" style="5" customWidth="1"/>
    <col min="11009" max="11009" width="9.42578125" style="5" customWidth="1"/>
    <col min="11010" max="11010" width="6.42578125" style="5" customWidth="1"/>
    <col min="11011" max="11015" width="9.140625" style="5"/>
    <col min="11016" max="11016" width="8.85546875" style="5" customWidth="1"/>
    <col min="11017" max="11231" width="9.140625" style="5"/>
    <col min="11232" max="11232" width="0.140625" style="5" customWidth="1"/>
    <col min="11233" max="11233" width="26.140625" style="5" customWidth="1"/>
    <col min="11234" max="11234" width="6.85546875" style="5" customWidth="1"/>
    <col min="11235" max="11235" width="9" style="5" customWidth="1"/>
    <col min="11236" max="11236" width="10.28515625" style="5" customWidth="1"/>
    <col min="11237" max="11237" width="9.28515625" style="5" customWidth="1"/>
    <col min="11238" max="11238" width="9.7109375" style="5" customWidth="1"/>
    <col min="11239" max="11240" width="8.85546875" style="5" customWidth="1"/>
    <col min="11241" max="11241" width="8.140625" style="5" customWidth="1"/>
    <col min="11242" max="11243" width="9.28515625" style="5" customWidth="1"/>
    <col min="11244" max="11244" width="8.140625" style="5" customWidth="1"/>
    <col min="11245" max="11245" width="8.5703125" style="5" customWidth="1"/>
    <col min="11246" max="11246" width="8" style="5" customWidth="1"/>
    <col min="11247" max="11247" width="7.140625" style="5" customWidth="1"/>
    <col min="11248" max="11248" width="7.85546875" style="5" customWidth="1"/>
    <col min="11249" max="11249" width="6.42578125" style="5" customWidth="1"/>
    <col min="11250" max="11250" width="7.42578125" style="5" customWidth="1"/>
    <col min="11251" max="11251" width="8.28515625" style="5" customWidth="1"/>
    <col min="11252" max="11252" width="8" style="5" customWidth="1"/>
    <col min="11253" max="11253" width="6.28515625" style="5" customWidth="1"/>
    <col min="11254" max="11254" width="7.28515625" style="5" customWidth="1"/>
    <col min="11255" max="11255" width="7.5703125" style="5" customWidth="1"/>
    <col min="11256" max="11256" width="9.28515625" style="5" customWidth="1"/>
    <col min="11257" max="11257" width="11.140625" style="5" customWidth="1"/>
    <col min="11258" max="11258" width="11.42578125" style="5" customWidth="1"/>
    <col min="11259" max="11259" width="0" style="5" hidden="1" customWidth="1"/>
    <col min="11260" max="11260" width="13.28515625" style="5" customWidth="1"/>
    <col min="11261" max="11261" width="11" style="5" customWidth="1"/>
    <col min="11262" max="11262" width="9.140625" style="5"/>
    <col min="11263" max="11263" width="11.140625" style="5" customWidth="1"/>
    <col min="11264" max="11264" width="6.28515625" style="5" customWidth="1"/>
    <col min="11265" max="11265" width="9.42578125" style="5" customWidth="1"/>
    <col min="11266" max="11266" width="6.42578125" style="5" customWidth="1"/>
    <col min="11267" max="11271" width="9.140625" style="5"/>
    <col min="11272" max="11272" width="8.85546875" style="5" customWidth="1"/>
    <col min="11273" max="11487" width="9.140625" style="5"/>
    <col min="11488" max="11488" width="0.140625" style="5" customWidth="1"/>
    <col min="11489" max="11489" width="26.140625" style="5" customWidth="1"/>
    <col min="11490" max="11490" width="6.85546875" style="5" customWidth="1"/>
    <col min="11491" max="11491" width="9" style="5" customWidth="1"/>
    <col min="11492" max="11492" width="10.28515625" style="5" customWidth="1"/>
    <col min="11493" max="11493" width="9.28515625" style="5" customWidth="1"/>
    <col min="11494" max="11494" width="9.7109375" style="5" customWidth="1"/>
    <col min="11495" max="11496" width="8.85546875" style="5" customWidth="1"/>
    <col min="11497" max="11497" width="8.140625" style="5" customWidth="1"/>
    <col min="11498" max="11499" width="9.28515625" style="5" customWidth="1"/>
    <col min="11500" max="11500" width="8.140625" style="5" customWidth="1"/>
    <col min="11501" max="11501" width="8.5703125" style="5" customWidth="1"/>
    <col min="11502" max="11502" width="8" style="5" customWidth="1"/>
    <col min="11503" max="11503" width="7.140625" style="5" customWidth="1"/>
    <col min="11504" max="11504" width="7.85546875" style="5" customWidth="1"/>
    <col min="11505" max="11505" width="6.42578125" style="5" customWidth="1"/>
    <col min="11506" max="11506" width="7.42578125" style="5" customWidth="1"/>
    <col min="11507" max="11507" width="8.28515625" style="5" customWidth="1"/>
    <col min="11508" max="11508" width="8" style="5" customWidth="1"/>
    <col min="11509" max="11509" width="6.28515625" style="5" customWidth="1"/>
    <col min="11510" max="11510" width="7.28515625" style="5" customWidth="1"/>
    <col min="11511" max="11511" width="7.5703125" style="5" customWidth="1"/>
    <col min="11512" max="11512" width="9.28515625" style="5" customWidth="1"/>
    <col min="11513" max="11513" width="11.140625" style="5" customWidth="1"/>
    <col min="11514" max="11514" width="11.42578125" style="5" customWidth="1"/>
    <col min="11515" max="11515" width="0" style="5" hidden="1" customWidth="1"/>
    <col min="11516" max="11516" width="13.28515625" style="5" customWidth="1"/>
    <col min="11517" max="11517" width="11" style="5" customWidth="1"/>
    <col min="11518" max="11518" width="9.140625" style="5"/>
    <col min="11519" max="11519" width="11.140625" style="5" customWidth="1"/>
    <col min="11520" max="11520" width="6.28515625" style="5" customWidth="1"/>
    <col min="11521" max="11521" width="9.42578125" style="5" customWidth="1"/>
    <col min="11522" max="11522" width="6.42578125" style="5" customWidth="1"/>
    <col min="11523" max="11527" width="9.140625" style="5"/>
    <col min="11528" max="11528" width="8.85546875" style="5" customWidth="1"/>
    <col min="11529" max="11743" width="9.140625" style="5"/>
    <col min="11744" max="11744" width="0.140625" style="5" customWidth="1"/>
    <col min="11745" max="11745" width="26.140625" style="5" customWidth="1"/>
    <col min="11746" max="11746" width="6.85546875" style="5" customWidth="1"/>
    <col min="11747" max="11747" width="9" style="5" customWidth="1"/>
    <col min="11748" max="11748" width="10.28515625" style="5" customWidth="1"/>
    <col min="11749" max="11749" width="9.28515625" style="5" customWidth="1"/>
    <col min="11750" max="11750" width="9.7109375" style="5" customWidth="1"/>
    <col min="11751" max="11752" width="8.85546875" style="5" customWidth="1"/>
    <col min="11753" max="11753" width="8.140625" style="5" customWidth="1"/>
    <col min="11754" max="11755" width="9.28515625" style="5" customWidth="1"/>
    <col min="11756" max="11756" width="8.140625" style="5" customWidth="1"/>
    <col min="11757" max="11757" width="8.5703125" style="5" customWidth="1"/>
    <col min="11758" max="11758" width="8" style="5" customWidth="1"/>
    <col min="11759" max="11759" width="7.140625" style="5" customWidth="1"/>
    <col min="11760" max="11760" width="7.85546875" style="5" customWidth="1"/>
    <col min="11761" max="11761" width="6.42578125" style="5" customWidth="1"/>
    <col min="11762" max="11762" width="7.42578125" style="5" customWidth="1"/>
    <col min="11763" max="11763" width="8.28515625" style="5" customWidth="1"/>
    <col min="11764" max="11764" width="8" style="5" customWidth="1"/>
    <col min="11765" max="11765" width="6.28515625" style="5" customWidth="1"/>
    <col min="11766" max="11766" width="7.28515625" style="5" customWidth="1"/>
    <col min="11767" max="11767" width="7.5703125" style="5" customWidth="1"/>
    <col min="11768" max="11768" width="9.28515625" style="5" customWidth="1"/>
    <col min="11769" max="11769" width="11.140625" style="5" customWidth="1"/>
    <col min="11770" max="11770" width="11.42578125" style="5" customWidth="1"/>
    <col min="11771" max="11771" width="0" style="5" hidden="1" customWidth="1"/>
    <col min="11772" max="11772" width="13.28515625" style="5" customWidth="1"/>
    <col min="11773" max="11773" width="11" style="5" customWidth="1"/>
    <col min="11774" max="11774" width="9.140625" style="5"/>
    <col min="11775" max="11775" width="11.140625" style="5" customWidth="1"/>
    <col min="11776" max="11776" width="6.28515625" style="5" customWidth="1"/>
    <col min="11777" max="11777" width="9.42578125" style="5" customWidth="1"/>
    <col min="11778" max="11778" width="6.42578125" style="5" customWidth="1"/>
    <col min="11779" max="11783" width="9.140625" style="5"/>
    <col min="11784" max="11784" width="8.85546875" style="5" customWidth="1"/>
    <col min="11785" max="11999" width="9.140625" style="5"/>
    <col min="12000" max="12000" width="0.140625" style="5" customWidth="1"/>
    <col min="12001" max="12001" width="26.140625" style="5" customWidth="1"/>
    <col min="12002" max="12002" width="6.85546875" style="5" customWidth="1"/>
    <col min="12003" max="12003" width="9" style="5" customWidth="1"/>
    <col min="12004" max="12004" width="10.28515625" style="5" customWidth="1"/>
    <col min="12005" max="12005" width="9.28515625" style="5" customWidth="1"/>
    <col min="12006" max="12006" width="9.7109375" style="5" customWidth="1"/>
    <col min="12007" max="12008" width="8.85546875" style="5" customWidth="1"/>
    <col min="12009" max="12009" width="8.140625" style="5" customWidth="1"/>
    <col min="12010" max="12011" width="9.28515625" style="5" customWidth="1"/>
    <col min="12012" max="12012" width="8.140625" style="5" customWidth="1"/>
    <col min="12013" max="12013" width="8.5703125" style="5" customWidth="1"/>
    <col min="12014" max="12014" width="8" style="5" customWidth="1"/>
    <col min="12015" max="12015" width="7.140625" style="5" customWidth="1"/>
    <col min="12016" max="12016" width="7.85546875" style="5" customWidth="1"/>
    <col min="12017" max="12017" width="6.42578125" style="5" customWidth="1"/>
    <col min="12018" max="12018" width="7.42578125" style="5" customWidth="1"/>
    <col min="12019" max="12019" width="8.28515625" style="5" customWidth="1"/>
    <col min="12020" max="12020" width="8" style="5" customWidth="1"/>
    <col min="12021" max="12021" width="6.28515625" style="5" customWidth="1"/>
    <col min="12022" max="12022" width="7.28515625" style="5" customWidth="1"/>
    <col min="12023" max="12023" width="7.5703125" style="5" customWidth="1"/>
    <col min="12024" max="12024" width="9.28515625" style="5" customWidth="1"/>
    <col min="12025" max="12025" width="11.140625" style="5" customWidth="1"/>
    <col min="12026" max="12026" width="11.42578125" style="5" customWidth="1"/>
    <col min="12027" max="12027" width="0" style="5" hidden="1" customWidth="1"/>
    <col min="12028" max="12028" width="13.28515625" style="5" customWidth="1"/>
    <col min="12029" max="12029" width="11" style="5" customWidth="1"/>
    <col min="12030" max="12030" width="9.140625" style="5"/>
    <col min="12031" max="12031" width="11.140625" style="5" customWidth="1"/>
    <col min="12032" max="12032" width="6.28515625" style="5" customWidth="1"/>
    <col min="12033" max="12033" width="9.42578125" style="5" customWidth="1"/>
    <col min="12034" max="12034" width="6.42578125" style="5" customWidth="1"/>
    <col min="12035" max="12039" width="9.140625" style="5"/>
    <col min="12040" max="12040" width="8.85546875" style="5" customWidth="1"/>
    <col min="12041" max="12255" width="9.140625" style="5"/>
    <col min="12256" max="12256" width="0.140625" style="5" customWidth="1"/>
    <col min="12257" max="12257" width="26.140625" style="5" customWidth="1"/>
    <col min="12258" max="12258" width="6.85546875" style="5" customWidth="1"/>
    <col min="12259" max="12259" width="9" style="5" customWidth="1"/>
    <col min="12260" max="12260" width="10.28515625" style="5" customWidth="1"/>
    <col min="12261" max="12261" width="9.28515625" style="5" customWidth="1"/>
    <col min="12262" max="12262" width="9.7109375" style="5" customWidth="1"/>
    <col min="12263" max="12264" width="8.85546875" style="5" customWidth="1"/>
    <col min="12265" max="12265" width="8.140625" style="5" customWidth="1"/>
    <col min="12266" max="12267" width="9.28515625" style="5" customWidth="1"/>
    <col min="12268" max="12268" width="8.140625" style="5" customWidth="1"/>
    <col min="12269" max="12269" width="8.5703125" style="5" customWidth="1"/>
    <col min="12270" max="12270" width="8" style="5" customWidth="1"/>
    <col min="12271" max="12271" width="7.140625" style="5" customWidth="1"/>
    <col min="12272" max="12272" width="7.85546875" style="5" customWidth="1"/>
    <col min="12273" max="12273" width="6.42578125" style="5" customWidth="1"/>
    <col min="12274" max="12274" width="7.42578125" style="5" customWidth="1"/>
    <col min="12275" max="12275" width="8.28515625" style="5" customWidth="1"/>
    <col min="12276" max="12276" width="8" style="5" customWidth="1"/>
    <col min="12277" max="12277" width="6.28515625" style="5" customWidth="1"/>
    <col min="12278" max="12278" width="7.28515625" style="5" customWidth="1"/>
    <col min="12279" max="12279" width="7.5703125" style="5" customWidth="1"/>
    <col min="12280" max="12280" width="9.28515625" style="5" customWidth="1"/>
    <col min="12281" max="12281" width="11.140625" style="5" customWidth="1"/>
    <col min="12282" max="12282" width="11.42578125" style="5" customWidth="1"/>
    <col min="12283" max="12283" width="0" style="5" hidden="1" customWidth="1"/>
    <col min="12284" max="12284" width="13.28515625" style="5" customWidth="1"/>
    <col min="12285" max="12285" width="11" style="5" customWidth="1"/>
    <col min="12286" max="12286" width="9.140625" style="5"/>
    <col min="12287" max="12287" width="11.140625" style="5" customWidth="1"/>
    <col min="12288" max="12288" width="6.28515625" style="5" customWidth="1"/>
    <col min="12289" max="12289" width="9.42578125" style="5" customWidth="1"/>
    <col min="12290" max="12290" width="6.42578125" style="5" customWidth="1"/>
    <col min="12291" max="12295" width="9.140625" style="5"/>
    <col min="12296" max="12296" width="8.85546875" style="5" customWidth="1"/>
    <col min="12297" max="12511" width="9.140625" style="5"/>
    <col min="12512" max="12512" width="0.140625" style="5" customWidth="1"/>
    <col min="12513" max="12513" width="26.140625" style="5" customWidth="1"/>
    <col min="12514" max="12514" width="6.85546875" style="5" customWidth="1"/>
    <col min="12515" max="12515" width="9" style="5" customWidth="1"/>
    <col min="12516" max="12516" width="10.28515625" style="5" customWidth="1"/>
    <col min="12517" max="12517" width="9.28515625" style="5" customWidth="1"/>
    <col min="12518" max="12518" width="9.7109375" style="5" customWidth="1"/>
    <col min="12519" max="12520" width="8.85546875" style="5" customWidth="1"/>
    <col min="12521" max="12521" width="8.140625" style="5" customWidth="1"/>
    <col min="12522" max="12523" width="9.28515625" style="5" customWidth="1"/>
    <col min="12524" max="12524" width="8.140625" style="5" customWidth="1"/>
    <col min="12525" max="12525" width="8.5703125" style="5" customWidth="1"/>
    <col min="12526" max="12526" width="8" style="5" customWidth="1"/>
    <col min="12527" max="12527" width="7.140625" style="5" customWidth="1"/>
    <col min="12528" max="12528" width="7.85546875" style="5" customWidth="1"/>
    <col min="12529" max="12529" width="6.42578125" style="5" customWidth="1"/>
    <col min="12530" max="12530" width="7.42578125" style="5" customWidth="1"/>
    <col min="12531" max="12531" width="8.28515625" style="5" customWidth="1"/>
    <col min="12532" max="12532" width="8" style="5" customWidth="1"/>
    <col min="12533" max="12533" width="6.28515625" style="5" customWidth="1"/>
    <col min="12534" max="12534" width="7.28515625" style="5" customWidth="1"/>
    <col min="12535" max="12535" width="7.5703125" style="5" customWidth="1"/>
    <col min="12536" max="12536" width="9.28515625" style="5" customWidth="1"/>
    <col min="12537" max="12537" width="11.140625" style="5" customWidth="1"/>
    <col min="12538" max="12538" width="11.42578125" style="5" customWidth="1"/>
    <col min="12539" max="12539" width="0" style="5" hidden="1" customWidth="1"/>
    <col min="12540" max="12540" width="13.28515625" style="5" customWidth="1"/>
    <col min="12541" max="12541" width="11" style="5" customWidth="1"/>
    <col min="12542" max="12542" width="9.140625" style="5"/>
    <col min="12543" max="12543" width="11.140625" style="5" customWidth="1"/>
    <col min="12544" max="12544" width="6.28515625" style="5" customWidth="1"/>
    <col min="12545" max="12545" width="9.42578125" style="5" customWidth="1"/>
    <col min="12546" max="12546" width="6.42578125" style="5" customWidth="1"/>
    <col min="12547" max="12551" width="9.140625" style="5"/>
    <col min="12552" max="12552" width="8.85546875" style="5" customWidth="1"/>
    <col min="12553" max="12767" width="9.140625" style="5"/>
    <col min="12768" max="12768" width="0.140625" style="5" customWidth="1"/>
    <col min="12769" max="12769" width="26.140625" style="5" customWidth="1"/>
    <col min="12770" max="12770" width="6.85546875" style="5" customWidth="1"/>
    <col min="12771" max="12771" width="9" style="5" customWidth="1"/>
    <col min="12772" max="12772" width="10.28515625" style="5" customWidth="1"/>
    <col min="12773" max="12773" width="9.28515625" style="5" customWidth="1"/>
    <col min="12774" max="12774" width="9.7109375" style="5" customWidth="1"/>
    <col min="12775" max="12776" width="8.85546875" style="5" customWidth="1"/>
    <col min="12777" max="12777" width="8.140625" style="5" customWidth="1"/>
    <col min="12778" max="12779" width="9.28515625" style="5" customWidth="1"/>
    <col min="12780" max="12780" width="8.140625" style="5" customWidth="1"/>
    <col min="12781" max="12781" width="8.5703125" style="5" customWidth="1"/>
    <col min="12782" max="12782" width="8" style="5" customWidth="1"/>
    <col min="12783" max="12783" width="7.140625" style="5" customWidth="1"/>
    <col min="12784" max="12784" width="7.85546875" style="5" customWidth="1"/>
    <col min="12785" max="12785" width="6.42578125" style="5" customWidth="1"/>
    <col min="12786" max="12786" width="7.42578125" style="5" customWidth="1"/>
    <col min="12787" max="12787" width="8.28515625" style="5" customWidth="1"/>
    <col min="12788" max="12788" width="8" style="5" customWidth="1"/>
    <col min="12789" max="12789" width="6.28515625" style="5" customWidth="1"/>
    <col min="12790" max="12790" width="7.28515625" style="5" customWidth="1"/>
    <col min="12791" max="12791" width="7.5703125" style="5" customWidth="1"/>
    <col min="12792" max="12792" width="9.28515625" style="5" customWidth="1"/>
    <col min="12793" max="12793" width="11.140625" style="5" customWidth="1"/>
    <col min="12794" max="12794" width="11.42578125" style="5" customWidth="1"/>
    <col min="12795" max="12795" width="0" style="5" hidden="1" customWidth="1"/>
    <col min="12796" max="12796" width="13.28515625" style="5" customWidth="1"/>
    <col min="12797" max="12797" width="11" style="5" customWidth="1"/>
    <col min="12798" max="12798" width="9.140625" style="5"/>
    <col min="12799" max="12799" width="11.140625" style="5" customWidth="1"/>
    <col min="12800" max="12800" width="6.28515625" style="5" customWidth="1"/>
    <col min="12801" max="12801" width="9.42578125" style="5" customWidth="1"/>
    <col min="12802" max="12802" width="6.42578125" style="5" customWidth="1"/>
    <col min="12803" max="12807" width="9.140625" style="5"/>
    <col min="12808" max="12808" width="8.85546875" style="5" customWidth="1"/>
    <col min="12809" max="13023" width="9.140625" style="5"/>
    <col min="13024" max="13024" width="0.140625" style="5" customWidth="1"/>
    <col min="13025" max="13025" width="26.140625" style="5" customWidth="1"/>
    <col min="13026" max="13026" width="6.85546875" style="5" customWidth="1"/>
    <col min="13027" max="13027" width="9" style="5" customWidth="1"/>
    <col min="13028" max="13028" width="10.28515625" style="5" customWidth="1"/>
    <col min="13029" max="13029" width="9.28515625" style="5" customWidth="1"/>
    <col min="13030" max="13030" width="9.7109375" style="5" customWidth="1"/>
    <col min="13031" max="13032" width="8.85546875" style="5" customWidth="1"/>
    <col min="13033" max="13033" width="8.140625" style="5" customWidth="1"/>
    <col min="13034" max="13035" width="9.28515625" style="5" customWidth="1"/>
    <col min="13036" max="13036" width="8.140625" style="5" customWidth="1"/>
    <col min="13037" max="13037" width="8.5703125" style="5" customWidth="1"/>
    <col min="13038" max="13038" width="8" style="5" customWidth="1"/>
    <col min="13039" max="13039" width="7.140625" style="5" customWidth="1"/>
    <col min="13040" max="13040" width="7.85546875" style="5" customWidth="1"/>
    <col min="13041" max="13041" width="6.42578125" style="5" customWidth="1"/>
    <col min="13042" max="13042" width="7.42578125" style="5" customWidth="1"/>
    <col min="13043" max="13043" width="8.28515625" style="5" customWidth="1"/>
    <col min="13044" max="13044" width="8" style="5" customWidth="1"/>
    <col min="13045" max="13045" width="6.28515625" style="5" customWidth="1"/>
    <col min="13046" max="13046" width="7.28515625" style="5" customWidth="1"/>
    <col min="13047" max="13047" width="7.5703125" style="5" customWidth="1"/>
    <col min="13048" max="13048" width="9.28515625" style="5" customWidth="1"/>
    <col min="13049" max="13049" width="11.140625" style="5" customWidth="1"/>
    <col min="13050" max="13050" width="11.42578125" style="5" customWidth="1"/>
    <col min="13051" max="13051" width="0" style="5" hidden="1" customWidth="1"/>
    <col min="13052" max="13052" width="13.28515625" style="5" customWidth="1"/>
    <col min="13053" max="13053" width="11" style="5" customWidth="1"/>
    <col min="13054" max="13054" width="9.140625" style="5"/>
    <col min="13055" max="13055" width="11.140625" style="5" customWidth="1"/>
    <col min="13056" max="13056" width="6.28515625" style="5" customWidth="1"/>
    <col min="13057" max="13057" width="9.42578125" style="5" customWidth="1"/>
    <col min="13058" max="13058" width="6.42578125" style="5" customWidth="1"/>
    <col min="13059" max="13063" width="9.140625" style="5"/>
    <col min="13064" max="13064" width="8.85546875" style="5" customWidth="1"/>
    <col min="13065" max="13279" width="9.140625" style="5"/>
    <col min="13280" max="13280" width="0.140625" style="5" customWidth="1"/>
    <col min="13281" max="13281" width="26.140625" style="5" customWidth="1"/>
    <col min="13282" max="13282" width="6.85546875" style="5" customWidth="1"/>
    <col min="13283" max="13283" width="9" style="5" customWidth="1"/>
    <col min="13284" max="13284" width="10.28515625" style="5" customWidth="1"/>
    <col min="13285" max="13285" width="9.28515625" style="5" customWidth="1"/>
    <col min="13286" max="13286" width="9.7109375" style="5" customWidth="1"/>
    <col min="13287" max="13288" width="8.85546875" style="5" customWidth="1"/>
    <col min="13289" max="13289" width="8.140625" style="5" customWidth="1"/>
    <col min="13290" max="13291" width="9.28515625" style="5" customWidth="1"/>
    <col min="13292" max="13292" width="8.140625" style="5" customWidth="1"/>
    <col min="13293" max="13293" width="8.5703125" style="5" customWidth="1"/>
    <col min="13294" max="13294" width="8" style="5" customWidth="1"/>
    <col min="13295" max="13295" width="7.140625" style="5" customWidth="1"/>
    <col min="13296" max="13296" width="7.85546875" style="5" customWidth="1"/>
    <col min="13297" max="13297" width="6.42578125" style="5" customWidth="1"/>
    <col min="13298" max="13298" width="7.42578125" style="5" customWidth="1"/>
    <col min="13299" max="13299" width="8.28515625" style="5" customWidth="1"/>
    <col min="13300" max="13300" width="8" style="5" customWidth="1"/>
    <col min="13301" max="13301" width="6.28515625" style="5" customWidth="1"/>
    <col min="13302" max="13302" width="7.28515625" style="5" customWidth="1"/>
    <col min="13303" max="13303" width="7.5703125" style="5" customWidth="1"/>
    <col min="13304" max="13304" width="9.28515625" style="5" customWidth="1"/>
    <col min="13305" max="13305" width="11.140625" style="5" customWidth="1"/>
    <col min="13306" max="13306" width="11.42578125" style="5" customWidth="1"/>
    <col min="13307" max="13307" width="0" style="5" hidden="1" customWidth="1"/>
    <col min="13308" max="13308" width="13.28515625" style="5" customWidth="1"/>
    <col min="13309" max="13309" width="11" style="5" customWidth="1"/>
    <col min="13310" max="13310" width="9.140625" style="5"/>
    <col min="13311" max="13311" width="11.140625" style="5" customWidth="1"/>
    <col min="13312" max="13312" width="6.28515625" style="5" customWidth="1"/>
    <col min="13313" max="13313" width="9.42578125" style="5" customWidth="1"/>
    <col min="13314" max="13314" width="6.42578125" style="5" customWidth="1"/>
    <col min="13315" max="13319" width="9.140625" style="5"/>
    <col min="13320" max="13320" width="8.85546875" style="5" customWidth="1"/>
    <col min="13321" max="13535" width="9.140625" style="5"/>
    <col min="13536" max="13536" width="0.140625" style="5" customWidth="1"/>
    <col min="13537" max="13537" width="26.140625" style="5" customWidth="1"/>
    <col min="13538" max="13538" width="6.85546875" style="5" customWidth="1"/>
    <col min="13539" max="13539" width="9" style="5" customWidth="1"/>
    <col min="13540" max="13540" width="10.28515625" style="5" customWidth="1"/>
    <col min="13541" max="13541" width="9.28515625" style="5" customWidth="1"/>
    <col min="13542" max="13542" width="9.7109375" style="5" customWidth="1"/>
    <col min="13543" max="13544" width="8.85546875" style="5" customWidth="1"/>
    <col min="13545" max="13545" width="8.140625" style="5" customWidth="1"/>
    <col min="13546" max="13547" width="9.28515625" style="5" customWidth="1"/>
    <col min="13548" max="13548" width="8.140625" style="5" customWidth="1"/>
    <col min="13549" max="13549" width="8.5703125" style="5" customWidth="1"/>
    <col min="13550" max="13550" width="8" style="5" customWidth="1"/>
    <col min="13551" max="13551" width="7.140625" style="5" customWidth="1"/>
    <col min="13552" max="13552" width="7.85546875" style="5" customWidth="1"/>
    <col min="13553" max="13553" width="6.42578125" style="5" customWidth="1"/>
    <col min="13554" max="13554" width="7.42578125" style="5" customWidth="1"/>
    <col min="13555" max="13555" width="8.28515625" style="5" customWidth="1"/>
    <col min="13556" max="13556" width="8" style="5" customWidth="1"/>
    <col min="13557" max="13557" width="6.28515625" style="5" customWidth="1"/>
    <col min="13558" max="13558" width="7.28515625" style="5" customWidth="1"/>
    <col min="13559" max="13559" width="7.5703125" style="5" customWidth="1"/>
    <col min="13560" max="13560" width="9.28515625" style="5" customWidth="1"/>
    <col min="13561" max="13561" width="11.140625" style="5" customWidth="1"/>
    <col min="13562" max="13562" width="11.42578125" style="5" customWidth="1"/>
    <col min="13563" max="13563" width="0" style="5" hidden="1" customWidth="1"/>
    <col min="13564" max="13564" width="13.28515625" style="5" customWidth="1"/>
    <col min="13565" max="13565" width="11" style="5" customWidth="1"/>
    <col min="13566" max="13566" width="9.140625" style="5"/>
    <col min="13567" max="13567" width="11.140625" style="5" customWidth="1"/>
    <col min="13568" max="13568" width="6.28515625" style="5" customWidth="1"/>
    <col min="13569" max="13569" width="9.42578125" style="5" customWidth="1"/>
    <col min="13570" max="13570" width="6.42578125" style="5" customWidth="1"/>
    <col min="13571" max="13575" width="9.140625" style="5"/>
    <col min="13576" max="13576" width="8.85546875" style="5" customWidth="1"/>
    <col min="13577" max="13791" width="9.140625" style="5"/>
    <col min="13792" max="13792" width="0.140625" style="5" customWidth="1"/>
    <col min="13793" max="13793" width="26.140625" style="5" customWidth="1"/>
    <col min="13794" max="13794" width="6.85546875" style="5" customWidth="1"/>
    <col min="13795" max="13795" width="9" style="5" customWidth="1"/>
    <col min="13796" max="13796" width="10.28515625" style="5" customWidth="1"/>
    <col min="13797" max="13797" width="9.28515625" style="5" customWidth="1"/>
    <col min="13798" max="13798" width="9.7109375" style="5" customWidth="1"/>
    <col min="13799" max="13800" width="8.85546875" style="5" customWidth="1"/>
    <col min="13801" max="13801" width="8.140625" style="5" customWidth="1"/>
    <col min="13802" max="13803" width="9.28515625" style="5" customWidth="1"/>
    <col min="13804" max="13804" width="8.140625" style="5" customWidth="1"/>
    <col min="13805" max="13805" width="8.5703125" style="5" customWidth="1"/>
    <col min="13806" max="13806" width="8" style="5" customWidth="1"/>
    <col min="13807" max="13807" width="7.140625" style="5" customWidth="1"/>
    <col min="13808" max="13808" width="7.85546875" style="5" customWidth="1"/>
    <col min="13809" max="13809" width="6.42578125" style="5" customWidth="1"/>
    <col min="13810" max="13810" width="7.42578125" style="5" customWidth="1"/>
    <col min="13811" max="13811" width="8.28515625" style="5" customWidth="1"/>
    <col min="13812" max="13812" width="8" style="5" customWidth="1"/>
    <col min="13813" max="13813" width="6.28515625" style="5" customWidth="1"/>
    <col min="13814" max="13814" width="7.28515625" style="5" customWidth="1"/>
    <col min="13815" max="13815" width="7.5703125" style="5" customWidth="1"/>
    <col min="13816" max="13816" width="9.28515625" style="5" customWidth="1"/>
    <col min="13817" max="13817" width="11.140625" style="5" customWidth="1"/>
    <col min="13818" max="13818" width="11.42578125" style="5" customWidth="1"/>
    <col min="13819" max="13819" width="0" style="5" hidden="1" customWidth="1"/>
    <col min="13820" max="13820" width="13.28515625" style="5" customWidth="1"/>
    <col min="13821" max="13821" width="11" style="5" customWidth="1"/>
    <col min="13822" max="13822" width="9.140625" style="5"/>
    <col min="13823" max="13823" width="11.140625" style="5" customWidth="1"/>
    <col min="13824" max="13824" width="6.28515625" style="5" customWidth="1"/>
    <col min="13825" max="13825" width="9.42578125" style="5" customWidth="1"/>
    <col min="13826" max="13826" width="6.42578125" style="5" customWidth="1"/>
    <col min="13827" max="13831" width="9.140625" style="5"/>
    <col min="13832" max="13832" width="8.85546875" style="5" customWidth="1"/>
    <col min="13833" max="14047" width="9.140625" style="5"/>
    <col min="14048" max="14048" width="0.140625" style="5" customWidth="1"/>
    <col min="14049" max="14049" width="26.140625" style="5" customWidth="1"/>
    <col min="14050" max="14050" width="6.85546875" style="5" customWidth="1"/>
    <col min="14051" max="14051" width="9" style="5" customWidth="1"/>
    <col min="14052" max="14052" width="10.28515625" style="5" customWidth="1"/>
    <col min="14053" max="14053" width="9.28515625" style="5" customWidth="1"/>
    <col min="14054" max="14054" width="9.7109375" style="5" customWidth="1"/>
    <col min="14055" max="14056" width="8.85546875" style="5" customWidth="1"/>
    <col min="14057" max="14057" width="8.140625" style="5" customWidth="1"/>
    <col min="14058" max="14059" width="9.28515625" style="5" customWidth="1"/>
    <col min="14060" max="14060" width="8.140625" style="5" customWidth="1"/>
    <col min="14061" max="14061" width="8.5703125" style="5" customWidth="1"/>
    <col min="14062" max="14062" width="8" style="5" customWidth="1"/>
    <col min="14063" max="14063" width="7.140625" style="5" customWidth="1"/>
    <col min="14064" max="14064" width="7.85546875" style="5" customWidth="1"/>
    <col min="14065" max="14065" width="6.42578125" style="5" customWidth="1"/>
    <col min="14066" max="14066" width="7.42578125" style="5" customWidth="1"/>
    <col min="14067" max="14067" width="8.28515625" style="5" customWidth="1"/>
    <col min="14068" max="14068" width="8" style="5" customWidth="1"/>
    <col min="14069" max="14069" width="6.28515625" style="5" customWidth="1"/>
    <col min="14070" max="14070" width="7.28515625" style="5" customWidth="1"/>
    <col min="14071" max="14071" width="7.5703125" style="5" customWidth="1"/>
    <col min="14072" max="14072" width="9.28515625" style="5" customWidth="1"/>
    <col min="14073" max="14073" width="11.140625" style="5" customWidth="1"/>
    <col min="14074" max="14074" width="11.42578125" style="5" customWidth="1"/>
    <col min="14075" max="14075" width="0" style="5" hidden="1" customWidth="1"/>
    <col min="14076" max="14076" width="13.28515625" style="5" customWidth="1"/>
    <col min="14077" max="14077" width="11" style="5" customWidth="1"/>
    <col min="14078" max="14078" width="9.140625" style="5"/>
    <col min="14079" max="14079" width="11.140625" style="5" customWidth="1"/>
    <col min="14080" max="14080" width="6.28515625" style="5" customWidth="1"/>
    <col min="14081" max="14081" width="9.42578125" style="5" customWidth="1"/>
    <col min="14082" max="14082" width="6.42578125" style="5" customWidth="1"/>
    <col min="14083" max="14087" width="9.140625" style="5"/>
    <col min="14088" max="14088" width="8.85546875" style="5" customWidth="1"/>
    <col min="14089" max="14303" width="9.140625" style="5"/>
    <col min="14304" max="14304" width="0.140625" style="5" customWidth="1"/>
    <col min="14305" max="14305" width="26.140625" style="5" customWidth="1"/>
    <col min="14306" max="14306" width="6.85546875" style="5" customWidth="1"/>
    <col min="14307" max="14307" width="9" style="5" customWidth="1"/>
    <col min="14308" max="14308" width="10.28515625" style="5" customWidth="1"/>
    <col min="14309" max="14309" width="9.28515625" style="5" customWidth="1"/>
    <col min="14310" max="14310" width="9.7109375" style="5" customWidth="1"/>
    <col min="14311" max="14312" width="8.85546875" style="5" customWidth="1"/>
    <col min="14313" max="14313" width="8.140625" style="5" customWidth="1"/>
    <col min="14314" max="14315" width="9.28515625" style="5" customWidth="1"/>
    <col min="14316" max="14316" width="8.140625" style="5" customWidth="1"/>
    <col min="14317" max="14317" width="8.5703125" style="5" customWidth="1"/>
    <col min="14318" max="14318" width="8" style="5" customWidth="1"/>
    <col min="14319" max="14319" width="7.140625" style="5" customWidth="1"/>
    <col min="14320" max="14320" width="7.85546875" style="5" customWidth="1"/>
    <col min="14321" max="14321" width="6.42578125" style="5" customWidth="1"/>
    <col min="14322" max="14322" width="7.42578125" style="5" customWidth="1"/>
    <col min="14323" max="14323" width="8.28515625" style="5" customWidth="1"/>
    <col min="14324" max="14324" width="8" style="5" customWidth="1"/>
    <col min="14325" max="14325" width="6.28515625" style="5" customWidth="1"/>
    <col min="14326" max="14326" width="7.28515625" style="5" customWidth="1"/>
    <col min="14327" max="14327" width="7.5703125" style="5" customWidth="1"/>
    <col min="14328" max="14328" width="9.28515625" style="5" customWidth="1"/>
    <col min="14329" max="14329" width="11.140625" style="5" customWidth="1"/>
    <col min="14330" max="14330" width="11.42578125" style="5" customWidth="1"/>
    <col min="14331" max="14331" width="0" style="5" hidden="1" customWidth="1"/>
    <col min="14332" max="14332" width="13.28515625" style="5" customWidth="1"/>
    <col min="14333" max="14333" width="11" style="5" customWidth="1"/>
    <col min="14334" max="14334" width="9.140625" style="5"/>
    <col min="14335" max="14335" width="11.140625" style="5" customWidth="1"/>
    <col min="14336" max="14336" width="6.28515625" style="5" customWidth="1"/>
    <col min="14337" max="14337" width="9.42578125" style="5" customWidth="1"/>
    <col min="14338" max="14338" width="6.42578125" style="5" customWidth="1"/>
    <col min="14339" max="14343" width="9.140625" style="5"/>
    <col min="14344" max="14344" width="8.85546875" style="5" customWidth="1"/>
    <col min="14345" max="14559" width="9.140625" style="5"/>
    <col min="14560" max="14560" width="0.140625" style="5" customWidth="1"/>
    <col min="14561" max="14561" width="26.140625" style="5" customWidth="1"/>
    <col min="14562" max="14562" width="6.85546875" style="5" customWidth="1"/>
    <col min="14563" max="14563" width="9" style="5" customWidth="1"/>
    <col min="14564" max="14564" width="10.28515625" style="5" customWidth="1"/>
    <col min="14565" max="14565" width="9.28515625" style="5" customWidth="1"/>
    <col min="14566" max="14566" width="9.7109375" style="5" customWidth="1"/>
    <col min="14567" max="14568" width="8.85546875" style="5" customWidth="1"/>
    <col min="14569" max="14569" width="8.140625" style="5" customWidth="1"/>
    <col min="14570" max="14571" width="9.28515625" style="5" customWidth="1"/>
    <col min="14572" max="14572" width="8.140625" style="5" customWidth="1"/>
    <col min="14573" max="14573" width="8.5703125" style="5" customWidth="1"/>
    <col min="14574" max="14574" width="8" style="5" customWidth="1"/>
    <col min="14575" max="14575" width="7.140625" style="5" customWidth="1"/>
    <col min="14576" max="14576" width="7.85546875" style="5" customWidth="1"/>
    <col min="14577" max="14577" width="6.42578125" style="5" customWidth="1"/>
    <col min="14578" max="14578" width="7.42578125" style="5" customWidth="1"/>
    <col min="14579" max="14579" width="8.28515625" style="5" customWidth="1"/>
    <col min="14580" max="14580" width="8" style="5" customWidth="1"/>
    <col min="14581" max="14581" width="6.28515625" style="5" customWidth="1"/>
    <col min="14582" max="14582" width="7.28515625" style="5" customWidth="1"/>
    <col min="14583" max="14583" width="7.5703125" style="5" customWidth="1"/>
    <col min="14584" max="14584" width="9.28515625" style="5" customWidth="1"/>
    <col min="14585" max="14585" width="11.140625" style="5" customWidth="1"/>
    <col min="14586" max="14586" width="11.42578125" style="5" customWidth="1"/>
    <col min="14587" max="14587" width="0" style="5" hidden="1" customWidth="1"/>
    <col min="14588" max="14588" width="13.28515625" style="5" customWidth="1"/>
    <col min="14589" max="14589" width="11" style="5" customWidth="1"/>
    <col min="14590" max="14590" width="9.140625" style="5"/>
    <col min="14591" max="14591" width="11.140625" style="5" customWidth="1"/>
    <col min="14592" max="14592" width="6.28515625" style="5" customWidth="1"/>
    <col min="14593" max="14593" width="9.42578125" style="5" customWidth="1"/>
    <col min="14594" max="14594" width="6.42578125" style="5" customWidth="1"/>
    <col min="14595" max="14599" width="9.140625" style="5"/>
    <col min="14600" max="14600" width="8.85546875" style="5" customWidth="1"/>
    <col min="14601" max="14815" width="9.140625" style="5"/>
    <col min="14816" max="14816" width="0.140625" style="5" customWidth="1"/>
    <col min="14817" max="14817" width="26.140625" style="5" customWidth="1"/>
    <col min="14818" max="14818" width="6.85546875" style="5" customWidth="1"/>
    <col min="14819" max="14819" width="9" style="5" customWidth="1"/>
    <col min="14820" max="14820" width="10.28515625" style="5" customWidth="1"/>
    <col min="14821" max="14821" width="9.28515625" style="5" customWidth="1"/>
    <col min="14822" max="14822" width="9.7109375" style="5" customWidth="1"/>
    <col min="14823" max="14824" width="8.85546875" style="5" customWidth="1"/>
    <col min="14825" max="14825" width="8.140625" style="5" customWidth="1"/>
    <col min="14826" max="14827" width="9.28515625" style="5" customWidth="1"/>
    <col min="14828" max="14828" width="8.140625" style="5" customWidth="1"/>
    <col min="14829" max="14829" width="8.5703125" style="5" customWidth="1"/>
    <col min="14830" max="14830" width="8" style="5" customWidth="1"/>
    <col min="14831" max="14831" width="7.140625" style="5" customWidth="1"/>
    <col min="14832" max="14832" width="7.85546875" style="5" customWidth="1"/>
    <col min="14833" max="14833" width="6.42578125" style="5" customWidth="1"/>
    <col min="14834" max="14834" width="7.42578125" style="5" customWidth="1"/>
    <col min="14835" max="14835" width="8.28515625" style="5" customWidth="1"/>
    <col min="14836" max="14836" width="8" style="5" customWidth="1"/>
    <col min="14837" max="14837" width="6.28515625" style="5" customWidth="1"/>
    <col min="14838" max="14838" width="7.28515625" style="5" customWidth="1"/>
    <col min="14839" max="14839" width="7.5703125" style="5" customWidth="1"/>
    <col min="14840" max="14840" width="9.28515625" style="5" customWidth="1"/>
    <col min="14841" max="14841" width="11.140625" style="5" customWidth="1"/>
    <col min="14842" max="14842" width="11.42578125" style="5" customWidth="1"/>
    <col min="14843" max="14843" width="0" style="5" hidden="1" customWidth="1"/>
    <col min="14844" max="14844" width="13.28515625" style="5" customWidth="1"/>
    <col min="14845" max="14845" width="11" style="5" customWidth="1"/>
    <col min="14846" max="14846" width="9.140625" style="5"/>
    <col min="14847" max="14847" width="11.140625" style="5" customWidth="1"/>
    <col min="14848" max="14848" width="6.28515625" style="5" customWidth="1"/>
    <col min="14849" max="14849" width="9.42578125" style="5" customWidth="1"/>
    <col min="14850" max="14850" width="6.42578125" style="5" customWidth="1"/>
    <col min="14851" max="14855" width="9.140625" style="5"/>
    <col min="14856" max="14856" width="8.85546875" style="5" customWidth="1"/>
    <col min="14857" max="15071" width="9.140625" style="5"/>
    <col min="15072" max="15072" width="0.140625" style="5" customWidth="1"/>
    <col min="15073" max="15073" width="26.140625" style="5" customWidth="1"/>
    <col min="15074" max="15074" width="6.85546875" style="5" customWidth="1"/>
    <col min="15075" max="15075" width="9" style="5" customWidth="1"/>
    <col min="15076" max="15076" width="10.28515625" style="5" customWidth="1"/>
    <col min="15077" max="15077" width="9.28515625" style="5" customWidth="1"/>
    <col min="15078" max="15078" width="9.7109375" style="5" customWidth="1"/>
    <col min="15079" max="15080" width="8.85546875" style="5" customWidth="1"/>
    <col min="15081" max="15081" width="8.140625" style="5" customWidth="1"/>
    <col min="15082" max="15083" width="9.28515625" style="5" customWidth="1"/>
    <col min="15084" max="15084" width="8.140625" style="5" customWidth="1"/>
    <col min="15085" max="15085" width="8.5703125" style="5" customWidth="1"/>
    <col min="15086" max="15086" width="8" style="5" customWidth="1"/>
    <col min="15087" max="15087" width="7.140625" style="5" customWidth="1"/>
    <col min="15088" max="15088" width="7.85546875" style="5" customWidth="1"/>
    <col min="15089" max="15089" width="6.42578125" style="5" customWidth="1"/>
    <col min="15090" max="15090" width="7.42578125" style="5" customWidth="1"/>
    <col min="15091" max="15091" width="8.28515625" style="5" customWidth="1"/>
    <col min="15092" max="15092" width="8" style="5" customWidth="1"/>
    <col min="15093" max="15093" width="6.28515625" style="5" customWidth="1"/>
    <col min="15094" max="15094" width="7.28515625" style="5" customWidth="1"/>
    <col min="15095" max="15095" width="7.5703125" style="5" customWidth="1"/>
    <col min="15096" max="15096" width="9.28515625" style="5" customWidth="1"/>
    <col min="15097" max="15097" width="11.140625" style="5" customWidth="1"/>
    <col min="15098" max="15098" width="11.42578125" style="5" customWidth="1"/>
    <col min="15099" max="15099" width="0" style="5" hidden="1" customWidth="1"/>
    <col min="15100" max="15100" width="13.28515625" style="5" customWidth="1"/>
    <col min="15101" max="15101" width="11" style="5" customWidth="1"/>
    <col min="15102" max="15102" width="9.140625" style="5"/>
    <col min="15103" max="15103" width="11.140625" style="5" customWidth="1"/>
    <col min="15104" max="15104" width="6.28515625" style="5" customWidth="1"/>
    <col min="15105" max="15105" width="9.42578125" style="5" customWidth="1"/>
    <col min="15106" max="15106" width="6.42578125" style="5" customWidth="1"/>
    <col min="15107" max="15111" width="9.140625" style="5"/>
    <col min="15112" max="15112" width="8.85546875" style="5" customWidth="1"/>
    <col min="15113" max="15327" width="9.140625" style="5"/>
    <col min="15328" max="15328" width="0.140625" style="5" customWidth="1"/>
    <col min="15329" max="15329" width="26.140625" style="5" customWidth="1"/>
    <col min="15330" max="15330" width="6.85546875" style="5" customWidth="1"/>
    <col min="15331" max="15331" width="9" style="5" customWidth="1"/>
    <col min="15332" max="15332" width="10.28515625" style="5" customWidth="1"/>
    <col min="15333" max="15333" width="9.28515625" style="5" customWidth="1"/>
    <col min="15334" max="15334" width="9.7109375" style="5" customWidth="1"/>
    <col min="15335" max="15336" width="8.85546875" style="5" customWidth="1"/>
    <col min="15337" max="15337" width="8.140625" style="5" customWidth="1"/>
    <col min="15338" max="15339" width="9.28515625" style="5" customWidth="1"/>
    <col min="15340" max="15340" width="8.140625" style="5" customWidth="1"/>
    <col min="15341" max="15341" width="8.5703125" style="5" customWidth="1"/>
    <col min="15342" max="15342" width="8" style="5" customWidth="1"/>
    <col min="15343" max="15343" width="7.140625" style="5" customWidth="1"/>
    <col min="15344" max="15344" width="7.85546875" style="5" customWidth="1"/>
    <col min="15345" max="15345" width="6.42578125" style="5" customWidth="1"/>
    <col min="15346" max="15346" width="7.42578125" style="5" customWidth="1"/>
    <col min="15347" max="15347" width="8.28515625" style="5" customWidth="1"/>
    <col min="15348" max="15348" width="8" style="5" customWidth="1"/>
    <col min="15349" max="15349" width="6.28515625" style="5" customWidth="1"/>
    <col min="15350" max="15350" width="7.28515625" style="5" customWidth="1"/>
    <col min="15351" max="15351" width="7.5703125" style="5" customWidth="1"/>
    <col min="15352" max="15352" width="9.28515625" style="5" customWidth="1"/>
    <col min="15353" max="15353" width="11.140625" style="5" customWidth="1"/>
    <col min="15354" max="15354" width="11.42578125" style="5" customWidth="1"/>
    <col min="15355" max="15355" width="0" style="5" hidden="1" customWidth="1"/>
    <col min="15356" max="15356" width="13.28515625" style="5" customWidth="1"/>
    <col min="15357" max="15357" width="11" style="5" customWidth="1"/>
    <col min="15358" max="15358" width="9.140625" style="5"/>
    <col min="15359" max="15359" width="11.140625" style="5" customWidth="1"/>
    <col min="15360" max="15360" width="6.28515625" style="5" customWidth="1"/>
    <col min="15361" max="15361" width="9.42578125" style="5" customWidth="1"/>
    <col min="15362" max="15362" width="6.42578125" style="5" customWidth="1"/>
    <col min="15363" max="15367" width="9.140625" style="5"/>
    <col min="15368" max="15368" width="8.85546875" style="5" customWidth="1"/>
    <col min="15369" max="15583" width="9.140625" style="5"/>
    <col min="15584" max="15584" width="0.140625" style="5" customWidth="1"/>
    <col min="15585" max="15585" width="26.140625" style="5" customWidth="1"/>
    <col min="15586" max="15586" width="6.85546875" style="5" customWidth="1"/>
    <col min="15587" max="15587" width="9" style="5" customWidth="1"/>
    <col min="15588" max="15588" width="10.28515625" style="5" customWidth="1"/>
    <col min="15589" max="15589" width="9.28515625" style="5" customWidth="1"/>
    <col min="15590" max="15590" width="9.7109375" style="5" customWidth="1"/>
    <col min="15591" max="15592" width="8.85546875" style="5" customWidth="1"/>
    <col min="15593" max="15593" width="8.140625" style="5" customWidth="1"/>
    <col min="15594" max="15595" width="9.28515625" style="5" customWidth="1"/>
    <col min="15596" max="15596" width="8.140625" style="5" customWidth="1"/>
    <col min="15597" max="15597" width="8.5703125" style="5" customWidth="1"/>
    <col min="15598" max="15598" width="8" style="5" customWidth="1"/>
    <col min="15599" max="15599" width="7.140625" style="5" customWidth="1"/>
    <col min="15600" max="15600" width="7.85546875" style="5" customWidth="1"/>
    <col min="15601" max="15601" width="6.42578125" style="5" customWidth="1"/>
    <col min="15602" max="15602" width="7.42578125" style="5" customWidth="1"/>
    <col min="15603" max="15603" width="8.28515625" style="5" customWidth="1"/>
    <col min="15604" max="15604" width="8" style="5" customWidth="1"/>
    <col min="15605" max="15605" width="6.28515625" style="5" customWidth="1"/>
    <col min="15606" max="15606" width="7.28515625" style="5" customWidth="1"/>
    <col min="15607" max="15607" width="7.5703125" style="5" customWidth="1"/>
    <col min="15608" max="15608" width="9.28515625" style="5" customWidth="1"/>
    <col min="15609" max="15609" width="11.140625" style="5" customWidth="1"/>
    <col min="15610" max="15610" width="11.42578125" style="5" customWidth="1"/>
    <col min="15611" max="15611" width="0" style="5" hidden="1" customWidth="1"/>
    <col min="15612" max="15612" width="13.28515625" style="5" customWidth="1"/>
    <col min="15613" max="15613" width="11" style="5" customWidth="1"/>
    <col min="15614" max="15614" width="9.140625" style="5"/>
    <col min="15615" max="15615" width="11.140625" style="5" customWidth="1"/>
    <col min="15616" max="15616" width="6.28515625" style="5" customWidth="1"/>
    <col min="15617" max="15617" width="9.42578125" style="5" customWidth="1"/>
    <col min="15618" max="15618" width="6.42578125" style="5" customWidth="1"/>
    <col min="15619" max="15623" width="9.140625" style="5"/>
    <col min="15624" max="15624" width="8.85546875" style="5" customWidth="1"/>
    <col min="15625" max="15839" width="9.140625" style="5"/>
    <col min="15840" max="15840" width="0.140625" style="5" customWidth="1"/>
    <col min="15841" max="15841" width="26.140625" style="5" customWidth="1"/>
    <col min="15842" max="15842" width="6.85546875" style="5" customWidth="1"/>
    <col min="15843" max="15843" width="9" style="5" customWidth="1"/>
    <col min="15844" max="15844" width="10.28515625" style="5" customWidth="1"/>
    <col min="15845" max="15845" width="9.28515625" style="5" customWidth="1"/>
    <col min="15846" max="15846" width="9.7109375" style="5" customWidth="1"/>
    <col min="15847" max="15848" width="8.85546875" style="5" customWidth="1"/>
    <col min="15849" max="15849" width="8.140625" style="5" customWidth="1"/>
    <col min="15850" max="15851" width="9.28515625" style="5" customWidth="1"/>
    <col min="15852" max="15852" width="8.140625" style="5" customWidth="1"/>
    <col min="15853" max="15853" width="8.5703125" style="5" customWidth="1"/>
    <col min="15854" max="15854" width="8" style="5" customWidth="1"/>
    <col min="15855" max="15855" width="7.140625" style="5" customWidth="1"/>
    <col min="15856" max="15856" width="7.85546875" style="5" customWidth="1"/>
    <col min="15857" max="15857" width="6.42578125" style="5" customWidth="1"/>
    <col min="15858" max="15858" width="7.42578125" style="5" customWidth="1"/>
    <col min="15859" max="15859" width="8.28515625" style="5" customWidth="1"/>
    <col min="15860" max="15860" width="8" style="5" customWidth="1"/>
    <col min="15861" max="15861" width="6.28515625" style="5" customWidth="1"/>
    <col min="15862" max="15862" width="7.28515625" style="5" customWidth="1"/>
    <col min="15863" max="15863" width="7.5703125" style="5" customWidth="1"/>
    <col min="15864" max="15864" width="9.28515625" style="5" customWidth="1"/>
    <col min="15865" max="15865" width="11.140625" style="5" customWidth="1"/>
    <col min="15866" max="15866" width="11.42578125" style="5" customWidth="1"/>
    <col min="15867" max="15867" width="0" style="5" hidden="1" customWidth="1"/>
    <col min="15868" max="15868" width="13.28515625" style="5" customWidth="1"/>
    <col min="15869" max="15869" width="11" style="5" customWidth="1"/>
    <col min="15870" max="15870" width="9.140625" style="5"/>
    <col min="15871" max="15871" width="11.140625" style="5" customWidth="1"/>
    <col min="15872" max="15872" width="6.28515625" style="5" customWidth="1"/>
    <col min="15873" max="15873" width="9.42578125" style="5" customWidth="1"/>
    <col min="15874" max="15874" width="6.42578125" style="5" customWidth="1"/>
    <col min="15875" max="15879" width="9.140625" style="5"/>
    <col min="15880" max="15880" width="8.85546875" style="5" customWidth="1"/>
    <col min="15881" max="16095" width="9.140625" style="5"/>
    <col min="16096" max="16096" width="0.140625" style="5" customWidth="1"/>
    <col min="16097" max="16097" width="26.140625" style="5" customWidth="1"/>
    <col min="16098" max="16098" width="6.85546875" style="5" customWidth="1"/>
    <col min="16099" max="16099" width="9" style="5" customWidth="1"/>
    <col min="16100" max="16100" width="10.28515625" style="5" customWidth="1"/>
    <col min="16101" max="16101" width="9.28515625" style="5" customWidth="1"/>
    <col min="16102" max="16102" width="9.7109375" style="5" customWidth="1"/>
    <col min="16103" max="16104" width="8.85546875" style="5" customWidth="1"/>
    <col min="16105" max="16105" width="8.140625" style="5" customWidth="1"/>
    <col min="16106" max="16107" width="9.28515625" style="5" customWidth="1"/>
    <col min="16108" max="16108" width="8.140625" style="5" customWidth="1"/>
    <col min="16109" max="16109" width="8.5703125" style="5" customWidth="1"/>
    <col min="16110" max="16110" width="8" style="5" customWidth="1"/>
    <col min="16111" max="16111" width="7.140625" style="5" customWidth="1"/>
    <col min="16112" max="16112" width="7.85546875" style="5" customWidth="1"/>
    <col min="16113" max="16113" width="6.42578125" style="5" customWidth="1"/>
    <col min="16114" max="16114" width="7.42578125" style="5" customWidth="1"/>
    <col min="16115" max="16115" width="8.28515625" style="5" customWidth="1"/>
    <col min="16116" max="16116" width="8" style="5" customWidth="1"/>
    <col min="16117" max="16117" width="6.28515625" style="5" customWidth="1"/>
    <col min="16118" max="16118" width="7.28515625" style="5" customWidth="1"/>
    <col min="16119" max="16119" width="7.5703125" style="5" customWidth="1"/>
    <col min="16120" max="16120" width="9.28515625" style="5" customWidth="1"/>
    <col min="16121" max="16121" width="11.140625" style="5" customWidth="1"/>
    <col min="16122" max="16122" width="11.42578125" style="5" customWidth="1"/>
    <col min="16123" max="16123" width="0" style="5" hidden="1" customWidth="1"/>
    <col min="16124" max="16124" width="13.28515625" style="5" customWidth="1"/>
    <col min="16125" max="16125" width="11" style="5" customWidth="1"/>
    <col min="16126" max="16126" width="9.140625" style="5"/>
    <col min="16127" max="16127" width="11.140625" style="5" customWidth="1"/>
    <col min="16128" max="16128" width="6.28515625" style="5" customWidth="1"/>
    <col min="16129" max="16129" width="9.42578125" style="5" customWidth="1"/>
    <col min="16130" max="16130" width="6.42578125" style="5" customWidth="1"/>
    <col min="16131" max="16135" width="9.140625" style="5"/>
    <col min="16136" max="16136" width="8.85546875" style="5" customWidth="1"/>
    <col min="16137" max="16384" width="9.140625" style="5"/>
  </cols>
  <sheetData>
    <row r="1" spans="1:42" ht="14.25" customHeight="1" x14ac:dyDescent="0.2">
      <c r="A1" s="1"/>
      <c r="B1" s="2"/>
      <c r="C1" s="3"/>
      <c r="D1" s="3"/>
      <c r="E1" s="89" t="s">
        <v>0</v>
      </c>
      <c r="F1" s="89"/>
      <c r="G1" s="89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84" t="s">
        <v>0</v>
      </c>
      <c r="V1" s="84"/>
      <c r="W1" s="84"/>
      <c r="X1" s="84"/>
      <c r="Y1" s="84"/>
      <c r="Z1" s="84"/>
      <c r="AA1" s="84"/>
      <c r="AB1" s="84"/>
    </row>
    <row r="2" spans="1:42" ht="14.25" customHeight="1" x14ac:dyDescent="0.2">
      <c r="A2" s="1"/>
      <c r="B2" s="6"/>
      <c r="C2" s="1"/>
      <c r="D2" s="1"/>
      <c r="E2" s="86" t="s">
        <v>191</v>
      </c>
      <c r="F2" s="86"/>
      <c r="G2" s="43">
        <f>C179</f>
        <v>125.96880999999999</v>
      </c>
      <c r="H2" s="42" t="s">
        <v>198</v>
      </c>
      <c r="I2" s="1"/>
      <c r="J2" s="1"/>
      <c r="K2" s="1"/>
      <c r="L2" s="1"/>
      <c r="M2" s="1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7" t="s">
        <v>191</v>
      </c>
      <c r="Z2" s="41">
        <f>C179</f>
        <v>125.96880999999999</v>
      </c>
      <c r="AA2" s="36"/>
      <c r="AB2" s="37" t="s">
        <v>190</v>
      </c>
    </row>
    <row r="3" spans="1:42" ht="12.75" customHeight="1" x14ac:dyDescent="0.2">
      <c r="A3" s="1"/>
      <c r="B3" s="4"/>
      <c r="C3" s="1"/>
      <c r="D3" s="1"/>
      <c r="E3" s="42" t="s">
        <v>1</v>
      </c>
      <c r="F3" s="1"/>
      <c r="G3" s="1"/>
      <c r="H3" s="1"/>
      <c r="I3" s="1"/>
      <c r="J3" s="1"/>
      <c r="K3" s="1"/>
      <c r="L3" s="1"/>
      <c r="M3" s="1"/>
      <c r="N3" s="36"/>
      <c r="O3" s="36"/>
      <c r="P3" s="36"/>
      <c r="Q3" s="36"/>
      <c r="R3" s="36"/>
      <c r="S3" s="36"/>
      <c r="T3" s="36"/>
      <c r="U3" s="85" t="s">
        <v>1</v>
      </c>
      <c r="V3" s="85"/>
      <c r="W3" s="85"/>
      <c r="X3" s="85"/>
      <c r="Y3" s="85"/>
      <c r="Z3" s="85"/>
      <c r="AA3" s="85"/>
      <c r="AB3" s="85"/>
    </row>
    <row r="4" spans="1:42" ht="13.5" customHeight="1" x14ac:dyDescent="0.2">
      <c r="A4" s="1"/>
      <c r="B4" s="4"/>
      <c r="C4" s="1"/>
      <c r="D4" s="1"/>
      <c r="E4" s="87">
        <f>AA179</f>
        <v>852250.24416472157</v>
      </c>
      <c r="F4" s="87"/>
      <c r="G4" s="87"/>
      <c r="H4" s="1"/>
      <c r="I4" s="1"/>
      <c r="J4" s="1"/>
      <c r="K4" s="1"/>
      <c r="L4" s="1"/>
      <c r="M4" s="1"/>
      <c r="Z4" s="83">
        <f>AA179</f>
        <v>852250.24416472157</v>
      </c>
      <c r="AA4" s="83"/>
      <c r="AB4" s="83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</row>
    <row r="5" spans="1:42" ht="24.75" customHeight="1" x14ac:dyDescent="0.2">
      <c r="A5" s="1"/>
      <c r="B5" s="34"/>
      <c r="C5" s="34"/>
      <c r="D5" s="34"/>
      <c r="E5" s="88" t="s">
        <v>201</v>
      </c>
      <c r="F5" s="88"/>
      <c r="G5" s="88"/>
      <c r="H5" s="88"/>
      <c r="I5" s="88"/>
      <c r="J5" s="88"/>
      <c r="K5" s="88"/>
      <c r="L5" s="88"/>
      <c r="M5" s="34"/>
      <c r="N5" s="39"/>
      <c r="O5" s="39"/>
      <c r="P5" s="39"/>
      <c r="Q5" s="39"/>
      <c r="R5" s="39"/>
      <c r="S5" s="39"/>
      <c r="T5" s="39"/>
      <c r="U5" s="82" t="s">
        <v>192</v>
      </c>
      <c r="V5" s="82"/>
      <c r="W5" s="82"/>
      <c r="X5" s="82"/>
      <c r="Y5" s="82"/>
      <c r="Z5" s="82"/>
      <c r="AA5" s="82"/>
      <c r="AB5" s="82"/>
    </row>
    <row r="6" spans="1:42" ht="12.75" customHeight="1" x14ac:dyDescent="0.2">
      <c r="A6" s="1"/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42" ht="21" customHeight="1" x14ac:dyDescent="0.2">
      <c r="A7" s="1"/>
      <c r="B7" s="76" t="s">
        <v>200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</row>
    <row r="8" spans="1:42" ht="11.25" customHeight="1" x14ac:dyDescent="0.2">
      <c r="A8" s="77" t="s">
        <v>2</v>
      </c>
      <c r="B8" s="77" t="s">
        <v>3</v>
      </c>
      <c r="C8" s="78" t="s">
        <v>4</v>
      </c>
      <c r="D8" s="78" t="s">
        <v>5</v>
      </c>
      <c r="E8" s="78" t="s">
        <v>6</v>
      </c>
      <c r="F8" s="79" t="s">
        <v>7</v>
      </c>
      <c r="G8" s="80"/>
      <c r="H8" s="80"/>
      <c r="I8" s="81"/>
      <c r="J8" s="77" t="s">
        <v>8</v>
      </c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"/>
      <c r="AA8" s="77" t="s">
        <v>9</v>
      </c>
      <c r="AB8" s="77"/>
    </row>
    <row r="9" spans="1:42" ht="93.75" customHeight="1" x14ac:dyDescent="0.2">
      <c r="A9" s="77"/>
      <c r="B9" s="77"/>
      <c r="C9" s="78"/>
      <c r="D9" s="78"/>
      <c r="E9" s="78"/>
      <c r="F9" s="8" t="s">
        <v>10</v>
      </c>
      <c r="G9" s="8" t="s">
        <v>11</v>
      </c>
      <c r="H9" s="8" t="s">
        <v>12</v>
      </c>
      <c r="I9" s="8" t="s">
        <v>13</v>
      </c>
      <c r="J9" s="9" t="s">
        <v>14</v>
      </c>
      <c r="K9" s="9" t="s">
        <v>15</v>
      </c>
      <c r="L9" s="9" t="s">
        <v>16</v>
      </c>
      <c r="M9" s="9" t="s">
        <v>17</v>
      </c>
      <c r="N9" s="9" t="s">
        <v>18</v>
      </c>
      <c r="O9" s="9" t="s">
        <v>19</v>
      </c>
      <c r="P9" s="9" t="s">
        <v>20</v>
      </c>
      <c r="Q9" s="9" t="s">
        <v>189</v>
      </c>
      <c r="R9" s="9" t="s">
        <v>193</v>
      </c>
      <c r="S9" s="9" t="s">
        <v>21</v>
      </c>
      <c r="T9" s="9" t="s">
        <v>22</v>
      </c>
      <c r="U9" s="9" t="s">
        <v>23</v>
      </c>
      <c r="V9" s="9" t="s">
        <v>24</v>
      </c>
      <c r="W9" s="9" t="s">
        <v>25</v>
      </c>
      <c r="X9" s="9" t="s">
        <v>26</v>
      </c>
      <c r="Y9" s="9" t="s">
        <v>27</v>
      </c>
      <c r="Z9" s="9" t="s">
        <v>28</v>
      </c>
      <c r="AA9" s="10" t="s">
        <v>29</v>
      </c>
      <c r="AB9" s="10" t="s">
        <v>30</v>
      </c>
    </row>
    <row r="10" spans="1:42" x14ac:dyDescent="0.2">
      <c r="A10" s="67" t="s">
        <v>31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10"/>
    </row>
    <row r="11" spans="1:42" x14ac:dyDescent="0.2">
      <c r="A11" s="11"/>
      <c r="B11" s="68" t="s">
        <v>32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70"/>
    </row>
    <row r="12" spans="1:42" ht="13.5" customHeight="1" x14ac:dyDescent="0.2">
      <c r="A12" s="47">
        <v>1</v>
      </c>
      <c r="B12" s="48" t="s">
        <v>33</v>
      </c>
      <c r="C12" s="49">
        <v>1</v>
      </c>
      <c r="D12" s="35">
        <v>5656</v>
      </c>
      <c r="E12" s="35">
        <f>SUM(C12*D12)</f>
        <v>5656</v>
      </c>
      <c r="F12" s="35"/>
      <c r="G12" s="64">
        <f>(E12+V12+I12)*30%</f>
        <v>1959.8040000000001</v>
      </c>
      <c r="H12" s="35">
        <f t="shared" ref="H12:H55" si="0">(E12+I12+N12+P12+U12+V12)*0.2</f>
        <v>1306.5360000000001</v>
      </c>
      <c r="I12" s="35">
        <f>E12*0.1</f>
        <v>565.6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>
        <f>(E12+I12)*0.05</f>
        <v>311.08000000000004</v>
      </c>
      <c r="W12" s="35"/>
      <c r="X12" s="35"/>
      <c r="Y12" s="35"/>
      <c r="Z12" s="35"/>
      <c r="AA12" s="35">
        <f>SUM(E12:Z12)</f>
        <v>9799.02</v>
      </c>
      <c r="AB12" s="35">
        <f>AA12*12</f>
        <v>117588.24</v>
      </c>
      <c r="AC12" s="13" t="e">
        <f>#REF!+#REF!+#REF!+#REF!+#REF!+#REF!+#REF!+#REF!+#REF!+#REF!+#REF!+#REF!+#REF!+#REF!+#REF!+#REF!+#REF!+#REF!</f>
        <v>#REF!</v>
      </c>
    </row>
    <row r="13" spans="1:42" ht="13.5" hidden="1" customHeight="1" x14ac:dyDescent="0.2">
      <c r="A13" s="47">
        <v>2</v>
      </c>
      <c r="B13" s="48" t="s">
        <v>34</v>
      </c>
      <c r="C13" s="49"/>
      <c r="D13" s="35"/>
      <c r="E13" s="35"/>
      <c r="F13" s="35"/>
      <c r="G13" s="35"/>
      <c r="H13" s="35">
        <f t="shared" si="0"/>
        <v>0</v>
      </c>
      <c r="I13" s="35">
        <f t="shared" ref="I13:I57" si="1">E13*0.1</f>
        <v>0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>
        <f t="shared" ref="AA13:AA56" si="2">SUM(E13:Z13)</f>
        <v>0</v>
      </c>
      <c r="AB13" s="35">
        <f t="shared" ref="AB13:AB57" si="3">AA13*12</f>
        <v>0</v>
      </c>
      <c r="AC13" s="13" t="e">
        <f>#REF!+#REF!+#REF!+#REF!+#REF!+#REF!+#REF!+#REF!+#REF!+#REF!+#REF!+#REF!+#REF!+#REF!+#REF!+#REF!+#REF!+#REF!</f>
        <v>#REF!</v>
      </c>
    </row>
    <row r="14" spans="1:42" ht="13.5" hidden="1" customHeight="1" x14ac:dyDescent="0.2">
      <c r="A14" s="47">
        <v>3</v>
      </c>
      <c r="B14" s="48" t="s">
        <v>35</v>
      </c>
      <c r="C14" s="49"/>
      <c r="D14" s="35"/>
      <c r="E14" s="35"/>
      <c r="F14" s="35"/>
      <c r="G14" s="35"/>
      <c r="H14" s="35">
        <f>(E14+I14+N14+P14+U14+V14)*0.2</f>
        <v>0</v>
      </c>
      <c r="I14" s="35">
        <f t="shared" si="1"/>
        <v>0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>
        <f t="shared" si="2"/>
        <v>0</v>
      </c>
      <c r="AB14" s="35">
        <f t="shared" si="3"/>
        <v>0</v>
      </c>
      <c r="AC14" s="13" t="e">
        <f>#REF!+#REF!+#REF!+#REF!+#REF!+#REF!+#REF!+#REF!+#REF!+#REF!+#REF!+#REF!+#REF!+#REF!+#REF!+#REF!+#REF!+#REF!</f>
        <v>#REF!</v>
      </c>
    </row>
    <row r="15" spans="1:42" ht="21.75" customHeight="1" x14ac:dyDescent="0.2">
      <c r="A15" s="47">
        <v>5</v>
      </c>
      <c r="B15" s="48" t="s">
        <v>36</v>
      </c>
      <c r="C15" s="49">
        <v>3</v>
      </c>
      <c r="D15" s="35">
        <v>5373.2</v>
      </c>
      <c r="E15" s="35">
        <f>SUM(C15*D15)</f>
        <v>16119.599999999999</v>
      </c>
      <c r="F15" s="35"/>
      <c r="G15" s="64">
        <f>(E15+V15+I15)*30%</f>
        <v>5408.1254999999992</v>
      </c>
      <c r="H15" s="35">
        <f t="shared" si="0"/>
        <v>3605.4169999999999</v>
      </c>
      <c r="I15" s="35">
        <f t="shared" si="1"/>
        <v>1611.96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>
        <f>(D15+537.3)*0.05</f>
        <v>295.52500000000003</v>
      </c>
      <c r="W15" s="35"/>
      <c r="X15" s="35"/>
      <c r="Y15" s="35"/>
      <c r="Z15" s="35"/>
      <c r="AA15" s="35">
        <f t="shared" si="2"/>
        <v>27040.627499999999</v>
      </c>
      <c r="AB15" s="35">
        <f t="shared" si="3"/>
        <v>324487.52999999997</v>
      </c>
      <c r="AC15" s="13" t="e">
        <f>#REF!+#REF!+#REF!+#REF!+#REF!+#REF!+#REF!+#REF!+#REF!+#REF!+#REF!+#REF!+#REF!+#REF!+#REF!+#REF!+#REF!+#REF!</f>
        <v>#REF!</v>
      </c>
    </row>
    <row r="16" spans="1:42" ht="21.75" hidden="1" customHeight="1" x14ac:dyDescent="0.2">
      <c r="A16" s="47">
        <v>6</v>
      </c>
      <c r="B16" s="48" t="s">
        <v>37</v>
      </c>
      <c r="C16" s="49"/>
      <c r="D16" s="35"/>
      <c r="E16" s="35">
        <f t="shared" ref="E16:E57" si="4">SUM(C16*D16)</f>
        <v>0</v>
      </c>
      <c r="F16" s="35"/>
      <c r="G16" s="35"/>
      <c r="H16" s="35">
        <f t="shared" si="0"/>
        <v>0</v>
      </c>
      <c r="I16" s="35">
        <f t="shared" si="1"/>
        <v>0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>
        <f t="shared" si="2"/>
        <v>0</v>
      </c>
      <c r="AB16" s="35">
        <f t="shared" si="3"/>
        <v>0</v>
      </c>
      <c r="AC16" s="13" t="e">
        <f>#REF!+#REF!+#REF!+#REF!+#REF!+#REF!+#REF!+#REF!+#REF!+#REF!+#REF!+#REF!+#REF!+#REF!+#REF!+#REF!+#REF!+#REF!</f>
        <v>#REF!</v>
      </c>
    </row>
    <row r="17" spans="1:29" ht="21.75" hidden="1" customHeight="1" x14ac:dyDescent="0.2">
      <c r="A17" s="47">
        <v>7</v>
      </c>
      <c r="B17" s="48" t="s">
        <v>38</v>
      </c>
      <c r="C17" s="49"/>
      <c r="D17" s="35"/>
      <c r="E17" s="35">
        <f t="shared" si="4"/>
        <v>0</v>
      </c>
      <c r="F17" s="35"/>
      <c r="G17" s="35"/>
      <c r="H17" s="35">
        <f t="shared" si="0"/>
        <v>0</v>
      </c>
      <c r="I17" s="35">
        <f t="shared" si="1"/>
        <v>0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>
        <f t="shared" si="2"/>
        <v>0</v>
      </c>
      <c r="AB17" s="35">
        <f t="shared" si="3"/>
        <v>0</v>
      </c>
      <c r="AC17" s="13" t="e">
        <f>#REF!+#REF!+#REF!+#REF!+#REF!+#REF!+#REF!+#REF!+#REF!+#REF!+#REF!+#REF!+#REF!+#REF!+#REF!+#REF!+#REF!+#REF!</f>
        <v>#REF!</v>
      </c>
    </row>
    <row r="18" spans="1:29" ht="13.5" hidden="1" customHeight="1" x14ac:dyDescent="0.2">
      <c r="A18" s="47">
        <v>9</v>
      </c>
      <c r="B18" s="48" t="s">
        <v>39</v>
      </c>
      <c r="C18" s="49"/>
      <c r="D18" s="35"/>
      <c r="E18" s="35">
        <f t="shared" si="4"/>
        <v>0</v>
      </c>
      <c r="F18" s="35"/>
      <c r="G18" s="35"/>
      <c r="H18" s="35">
        <f t="shared" si="0"/>
        <v>0</v>
      </c>
      <c r="I18" s="35">
        <f t="shared" si="1"/>
        <v>0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>
        <f t="shared" ref="AA18:AA30" si="5">SUM(E18:Z18)</f>
        <v>0</v>
      </c>
      <c r="AB18" s="35">
        <f t="shared" si="3"/>
        <v>0</v>
      </c>
      <c r="AC18" s="13" t="e">
        <f>#REF!+#REF!+#REF!+#REF!+#REF!+#REF!+#REF!+#REF!+#REF!+#REF!+#REF!+#REF!+#REF!+#REF!+#REF!+#REF!+#REF!+#REF!</f>
        <v>#REF!</v>
      </c>
    </row>
    <row r="19" spans="1:29" ht="13.5" hidden="1" customHeight="1" x14ac:dyDescent="0.2">
      <c r="A19" s="47"/>
      <c r="B19" s="51" t="s">
        <v>40</v>
      </c>
      <c r="C19" s="49"/>
      <c r="D19" s="35"/>
      <c r="E19" s="35">
        <f t="shared" si="4"/>
        <v>0</v>
      </c>
      <c r="F19" s="35"/>
      <c r="G19" s="35"/>
      <c r="H19" s="35">
        <f t="shared" si="0"/>
        <v>0</v>
      </c>
      <c r="I19" s="35">
        <f t="shared" si="1"/>
        <v>0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>
        <f t="shared" si="5"/>
        <v>0</v>
      </c>
      <c r="AB19" s="35">
        <f t="shared" si="3"/>
        <v>0</v>
      </c>
      <c r="AC19" s="13"/>
    </row>
    <row r="20" spans="1:29" s="14" customFormat="1" ht="10.5" customHeight="1" x14ac:dyDescent="0.2">
      <c r="A20" s="47">
        <v>10</v>
      </c>
      <c r="B20" s="48" t="s">
        <v>41</v>
      </c>
      <c r="C20" s="49">
        <v>1</v>
      </c>
      <c r="D20" s="35">
        <v>4264</v>
      </c>
      <c r="E20" s="35">
        <f t="shared" si="4"/>
        <v>4264</v>
      </c>
      <c r="F20" s="35"/>
      <c r="G20" s="64">
        <f>(E20+V20+I20)*30%</f>
        <v>1407.12</v>
      </c>
      <c r="H20" s="35">
        <f t="shared" si="0"/>
        <v>938.07999999999993</v>
      </c>
      <c r="I20" s="35">
        <f t="shared" si="1"/>
        <v>426.40000000000003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>
        <f t="shared" si="5"/>
        <v>7035.5999999999995</v>
      </c>
      <c r="AB20" s="35">
        <f t="shared" si="3"/>
        <v>84427.199999999997</v>
      </c>
      <c r="AC20" s="13" t="e">
        <f>#REF!+#REF!+#REF!+#REF!+#REF!+#REF!+#REF!+#REF!+#REF!+#REF!+#REF!+#REF!+#REF!+#REF!+#REF!+#REF!+#REF!+#REF!</f>
        <v>#REF!</v>
      </c>
    </row>
    <row r="21" spans="1:29" s="16" customFormat="1" ht="1.5" hidden="1" customHeight="1" x14ac:dyDescent="0.2">
      <c r="A21" s="47">
        <v>11</v>
      </c>
      <c r="B21" s="48" t="s">
        <v>42</v>
      </c>
      <c r="C21" s="49"/>
      <c r="D21" s="35"/>
      <c r="E21" s="35">
        <f t="shared" si="4"/>
        <v>0</v>
      </c>
      <c r="F21" s="35"/>
      <c r="G21" s="35"/>
      <c r="H21" s="35">
        <f t="shared" si="0"/>
        <v>0</v>
      </c>
      <c r="I21" s="35">
        <f t="shared" si="1"/>
        <v>0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>
        <f t="shared" si="5"/>
        <v>0</v>
      </c>
      <c r="AB21" s="35">
        <f t="shared" si="3"/>
        <v>0</v>
      </c>
      <c r="AC21" s="13" t="e">
        <f>#REF!+#REF!+#REF!+#REF!+#REF!+#REF!+#REF!+#REF!+#REF!+#REF!+#REF!+#REF!+#REF!+#REF!+#REF!+#REF!+#REF!+#REF!</f>
        <v>#REF!</v>
      </c>
    </row>
    <row r="22" spans="1:29" s="17" customFormat="1" ht="13.5" hidden="1" customHeight="1" x14ac:dyDescent="0.2">
      <c r="A22" s="47">
        <v>12</v>
      </c>
      <c r="B22" s="48" t="s">
        <v>43</v>
      </c>
      <c r="C22" s="49"/>
      <c r="D22" s="35"/>
      <c r="E22" s="35">
        <f t="shared" si="4"/>
        <v>0</v>
      </c>
      <c r="F22" s="35"/>
      <c r="G22" s="35"/>
      <c r="H22" s="35">
        <f t="shared" si="0"/>
        <v>0</v>
      </c>
      <c r="I22" s="35">
        <f t="shared" si="1"/>
        <v>0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>
        <f t="shared" si="5"/>
        <v>0</v>
      </c>
      <c r="AB22" s="35">
        <f t="shared" si="3"/>
        <v>0</v>
      </c>
      <c r="AC22" s="13" t="e">
        <f>#REF!+#REF!+#REF!+#REF!+#REF!+#REF!+#REF!+#REF!+#REF!+#REF!+#REF!+#REF!+#REF!+#REF!+#REF!+#REF!+#REF!+#REF!</f>
        <v>#REF!</v>
      </c>
    </row>
    <row r="23" spans="1:29" s="18" customFormat="1" ht="13.5" hidden="1" customHeight="1" x14ac:dyDescent="0.2">
      <c r="A23" s="47">
        <v>13</v>
      </c>
      <c r="B23" s="48" t="s">
        <v>44</v>
      </c>
      <c r="C23" s="49"/>
      <c r="D23" s="35"/>
      <c r="E23" s="35">
        <f t="shared" si="4"/>
        <v>0</v>
      </c>
      <c r="F23" s="35"/>
      <c r="G23" s="35"/>
      <c r="H23" s="35">
        <f t="shared" si="0"/>
        <v>0</v>
      </c>
      <c r="I23" s="35">
        <f t="shared" si="1"/>
        <v>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>
        <f t="shared" si="5"/>
        <v>0</v>
      </c>
      <c r="AB23" s="35">
        <f t="shared" si="3"/>
        <v>0</v>
      </c>
      <c r="AC23" s="13" t="e">
        <f>#REF!+#REF!+#REF!+#REF!+#REF!+#REF!+#REF!+#REF!+#REF!+#REF!+#REF!+#REF!+#REF!+#REF!+#REF!+#REF!+#REF!+#REF!</f>
        <v>#REF!</v>
      </c>
    </row>
    <row r="24" spans="1:29" s="19" customFormat="1" ht="13.5" hidden="1" customHeight="1" x14ac:dyDescent="0.2">
      <c r="A24" s="47">
        <v>14</v>
      </c>
      <c r="B24" s="48" t="s">
        <v>45</v>
      </c>
      <c r="C24" s="49"/>
      <c r="D24" s="35"/>
      <c r="E24" s="35">
        <f t="shared" si="4"/>
        <v>0</v>
      </c>
      <c r="F24" s="35"/>
      <c r="G24" s="35"/>
      <c r="H24" s="35">
        <f t="shared" si="0"/>
        <v>0</v>
      </c>
      <c r="I24" s="35">
        <f t="shared" si="1"/>
        <v>0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>
        <f t="shared" si="5"/>
        <v>0</v>
      </c>
      <c r="AB24" s="35">
        <f t="shared" si="3"/>
        <v>0</v>
      </c>
      <c r="AC24" s="13" t="e">
        <f>#REF!+#REF!+#REF!+#REF!+#REF!+#REF!+#REF!+#REF!+#REF!+#REF!+#REF!+#REF!+#REF!+#REF!+#REF!+#REF!+#REF!+#REF!</f>
        <v>#REF!</v>
      </c>
    </row>
    <row r="25" spans="1:29" s="14" customFormat="1" ht="13.5" customHeight="1" x14ac:dyDescent="0.2">
      <c r="A25" s="47"/>
      <c r="B25" s="48" t="s">
        <v>46</v>
      </c>
      <c r="C25" s="49">
        <v>1</v>
      </c>
      <c r="D25" s="35">
        <v>4264</v>
      </c>
      <c r="E25" s="35">
        <f t="shared" si="4"/>
        <v>4264</v>
      </c>
      <c r="F25" s="35"/>
      <c r="G25" s="64">
        <f>(E25+V25+I25)*20%</f>
        <v>938.07999999999993</v>
      </c>
      <c r="H25" s="35">
        <f t="shared" si="0"/>
        <v>938.07999999999993</v>
      </c>
      <c r="I25" s="35">
        <f t="shared" si="1"/>
        <v>426.40000000000003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>
        <f t="shared" si="5"/>
        <v>6566.5599999999995</v>
      </c>
      <c r="AB25" s="35">
        <f t="shared" si="3"/>
        <v>78798.720000000001</v>
      </c>
      <c r="AC25" s="13" t="e">
        <f>#REF!+#REF!+#REF!+#REF!+#REF!+#REF!+#REF!+#REF!+#REF!+#REF!+#REF!+#REF!+#REF!+#REF!+#REF!+#REF!+#REF!+#REF!</f>
        <v>#REF!</v>
      </c>
    </row>
    <row r="26" spans="1:29" s="16" customFormat="1" ht="0.75" customHeight="1" x14ac:dyDescent="0.2">
      <c r="A26" s="47">
        <v>15</v>
      </c>
      <c r="B26" s="48" t="s">
        <v>47</v>
      </c>
      <c r="C26" s="49"/>
      <c r="D26" s="35"/>
      <c r="E26" s="35">
        <f t="shared" si="4"/>
        <v>0</v>
      </c>
      <c r="F26" s="35"/>
      <c r="G26" s="64">
        <f t="shared" ref="G26:G54" si="6">(E26+V26+I26)*30%</f>
        <v>0</v>
      </c>
      <c r="H26" s="35">
        <f t="shared" si="0"/>
        <v>0</v>
      </c>
      <c r="I26" s="35">
        <f t="shared" si="1"/>
        <v>0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>
        <f t="shared" si="5"/>
        <v>0</v>
      </c>
      <c r="AB26" s="35">
        <f t="shared" si="3"/>
        <v>0</v>
      </c>
      <c r="AC26" s="13" t="e">
        <f>#REF!+#REF!+#REF!+#REF!+#REF!+#REF!+#REF!+#REF!+#REF!+#REF!+#REF!+#REF!+#REF!+#REF!+#REF!+#REF!+#REF!+#REF!</f>
        <v>#REF!</v>
      </c>
    </row>
    <row r="27" spans="1:29" s="17" customFormat="1" ht="13.5" hidden="1" customHeight="1" x14ac:dyDescent="0.2">
      <c r="A27" s="47">
        <v>16</v>
      </c>
      <c r="B27" s="48" t="s">
        <v>48</v>
      </c>
      <c r="C27" s="49"/>
      <c r="D27" s="35"/>
      <c r="E27" s="35">
        <f t="shared" si="4"/>
        <v>0</v>
      </c>
      <c r="F27" s="35"/>
      <c r="G27" s="64">
        <f t="shared" si="6"/>
        <v>0</v>
      </c>
      <c r="H27" s="35">
        <f t="shared" si="0"/>
        <v>0</v>
      </c>
      <c r="I27" s="35">
        <f t="shared" si="1"/>
        <v>0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>
        <f t="shared" si="5"/>
        <v>0</v>
      </c>
      <c r="AB27" s="35">
        <f t="shared" si="3"/>
        <v>0</v>
      </c>
      <c r="AC27" s="13" t="e">
        <f>#REF!+#REF!+#REF!+#REF!+#REF!+#REF!+#REF!+#REF!+#REF!+#REF!+#REF!+#REF!+#REF!+#REF!+#REF!+#REF!+#REF!+#REF!</f>
        <v>#REF!</v>
      </c>
    </row>
    <row r="28" spans="1:29" s="18" customFormat="1" ht="13.5" hidden="1" customHeight="1" x14ac:dyDescent="0.2">
      <c r="A28" s="47">
        <v>17</v>
      </c>
      <c r="B28" s="48" t="s">
        <v>49</v>
      </c>
      <c r="C28" s="49"/>
      <c r="D28" s="35"/>
      <c r="E28" s="35">
        <f t="shared" si="4"/>
        <v>0</v>
      </c>
      <c r="F28" s="35"/>
      <c r="G28" s="64">
        <f t="shared" si="6"/>
        <v>0</v>
      </c>
      <c r="H28" s="35">
        <f t="shared" si="0"/>
        <v>0</v>
      </c>
      <c r="I28" s="35">
        <f t="shared" si="1"/>
        <v>0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>
        <f t="shared" si="5"/>
        <v>0</v>
      </c>
      <c r="AB28" s="35">
        <f t="shared" si="3"/>
        <v>0</v>
      </c>
      <c r="AC28" s="13" t="e">
        <f>#REF!+#REF!+#REF!+#REF!+#REF!+#REF!+#REF!+#REF!+#REF!+#REF!+#REF!+#REF!+#REF!+#REF!+#REF!+#REF!+#REF!+#REF!</f>
        <v>#REF!</v>
      </c>
    </row>
    <row r="29" spans="1:29" s="19" customFormat="1" ht="13.5" hidden="1" customHeight="1" x14ac:dyDescent="0.2">
      <c r="A29" s="47">
        <v>18</v>
      </c>
      <c r="B29" s="48" t="s">
        <v>50</v>
      </c>
      <c r="C29" s="49"/>
      <c r="D29" s="35"/>
      <c r="E29" s="35">
        <f t="shared" si="4"/>
        <v>0</v>
      </c>
      <c r="F29" s="35"/>
      <c r="G29" s="64">
        <f t="shared" si="6"/>
        <v>0</v>
      </c>
      <c r="H29" s="35">
        <f t="shared" si="0"/>
        <v>0</v>
      </c>
      <c r="I29" s="35">
        <f t="shared" si="1"/>
        <v>0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>
        <f t="shared" si="5"/>
        <v>0</v>
      </c>
      <c r="AB29" s="35">
        <f t="shared" si="3"/>
        <v>0</v>
      </c>
      <c r="AC29" s="13" t="e">
        <f>#REF!+#REF!+#REF!+#REF!+#REF!+#REF!+#REF!+#REF!+#REF!+#REF!+#REF!+#REF!+#REF!+#REF!+#REF!+#REF!+#REF!+#REF!</f>
        <v>#REF!</v>
      </c>
    </row>
    <row r="30" spans="1:29" s="17" customFormat="1" ht="13.5" hidden="1" customHeight="1" x14ac:dyDescent="0.2">
      <c r="A30" s="47"/>
      <c r="B30" s="48" t="s">
        <v>51</v>
      </c>
      <c r="C30" s="49"/>
      <c r="D30" s="35"/>
      <c r="E30" s="35">
        <f t="shared" si="4"/>
        <v>0</v>
      </c>
      <c r="F30" s="35"/>
      <c r="G30" s="64">
        <f t="shared" si="6"/>
        <v>0</v>
      </c>
      <c r="H30" s="35">
        <f t="shared" si="0"/>
        <v>0</v>
      </c>
      <c r="I30" s="35">
        <f t="shared" si="1"/>
        <v>0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>
        <f t="shared" si="5"/>
        <v>0</v>
      </c>
      <c r="AB30" s="35">
        <f t="shared" si="3"/>
        <v>0</v>
      </c>
      <c r="AC30" s="13" t="e">
        <f>#REF!+#REF!+#REF!+#REF!+#REF!+#REF!+#REF!+#REF!+#REF!+#REF!+#REF!+#REF!+#REF!+#REF!+#REF!+#REF!+#REF!+#REF!</f>
        <v>#REF!</v>
      </c>
    </row>
    <row r="31" spans="1:29" s="18" customFormat="1" ht="13.5" customHeight="1" x14ac:dyDescent="0.2">
      <c r="A31" s="47">
        <v>19</v>
      </c>
      <c r="B31" s="48" t="s">
        <v>52</v>
      </c>
      <c r="C31" s="49">
        <v>0.5</v>
      </c>
      <c r="D31" s="35">
        <v>3471</v>
      </c>
      <c r="E31" s="35">
        <f t="shared" si="4"/>
        <v>1735.5</v>
      </c>
      <c r="F31" s="35"/>
      <c r="G31" s="64">
        <f t="shared" si="6"/>
        <v>572.71499999999992</v>
      </c>
      <c r="H31" s="35">
        <f t="shared" si="0"/>
        <v>381.81</v>
      </c>
      <c r="I31" s="35">
        <f t="shared" si="1"/>
        <v>173.55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>
        <f t="shared" si="2"/>
        <v>2863.5750000000003</v>
      </c>
      <c r="AB31" s="35">
        <f t="shared" si="3"/>
        <v>34362.9</v>
      </c>
      <c r="AC31" s="13" t="e">
        <f>#REF!+#REF!+#REF!+#REF!+#REF!+#REF!+#REF!+#REF!+#REF!+#REF!+#REF!+#REF!+#REF!+#REF!+#REF!+#REF!+#REF!+#REF!</f>
        <v>#REF!</v>
      </c>
    </row>
    <row r="32" spans="1:29" s="19" customFormat="1" ht="11.25" customHeight="1" x14ac:dyDescent="0.2">
      <c r="A32" s="47">
        <v>20</v>
      </c>
      <c r="B32" s="48" t="s">
        <v>53</v>
      </c>
      <c r="C32" s="49">
        <v>1</v>
      </c>
      <c r="D32" s="35">
        <v>3207</v>
      </c>
      <c r="E32" s="35">
        <f t="shared" si="4"/>
        <v>3207</v>
      </c>
      <c r="F32" s="35"/>
      <c r="G32" s="64">
        <f>(E32+V32+I32)*0.150001417</f>
        <v>529.15999875089994</v>
      </c>
      <c r="H32" s="35">
        <f t="shared" si="0"/>
        <v>705.54</v>
      </c>
      <c r="I32" s="35">
        <f t="shared" si="1"/>
        <v>320.70000000000005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>
        <f t="shared" si="2"/>
        <v>4762.3999987508996</v>
      </c>
      <c r="AB32" s="35">
        <f t="shared" si="3"/>
        <v>57148.799985010795</v>
      </c>
      <c r="AC32" s="13" t="e">
        <f>#REF!+#REF!+#REF!+#REF!+#REF!+#REF!+#REF!+#REF!+#REF!+#REF!+#REF!+#REF!+#REF!+#REF!+#REF!+#REF!+#REF!+#REF!</f>
        <v>#REF!</v>
      </c>
    </row>
    <row r="33" spans="1:29" ht="1.5" hidden="1" customHeight="1" x14ac:dyDescent="0.2">
      <c r="A33" s="47">
        <v>21</v>
      </c>
      <c r="B33" s="48" t="s">
        <v>54</v>
      </c>
      <c r="C33" s="49"/>
      <c r="D33" s="35"/>
      <c r="E33" s="35">
        <f t="shared" si="4"/>
        <v>0</v>
      </c>
      <c r="F33" s="35"/>
      <c r="G33" s="64">
        <f t="shared" si="6"/>
        <v>0</v>
      </c>
      <c r="H33" s="35">
        <f t="shared" si="0"/>
        <v>0</v>
      </c>
      <c r="I33" s="35">
        <f t="shared" si="1"/>
        <v>0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>
        <f t="shared" si="2"/>
        <v>0</v>
      </c>
      <c r="AB33" s="35">
        <f t="shared" si="3"/>
        <v>0</v>
      </c>
      <c r="AC33" s="13" t="e">
        <f>#REF!+#REF!+#REF!+#REF!+#REF!+#REF!+#REF!+#REF!+#REF!+#REF!+#REF!+#REF!+#REF!+#REF!+#REF!+#REF!+#REF!+#REF!</f>
        <v>#REF!</v>
      </c>
    </row>
    <row r="34" spans="1:29" ht="13.5" hidden="1" customHeight="1" x14ac:dyDescent="0.2">
      <c r="A34" s="47">
        <v>22</v>
      </c>
      <c r="B34" s="48" t="s">
        <v>55</v>
      </c>
      <c r="C34" s="49"/>
      <c r="D34" s="35"/>
      <c r="E34" s="35">
        <f t="shared" si="4"/>
        <v>0</v>
      </c>
      <c r="F34" s="35"/>
      <c r="G34" s="64">
        <f t="shared" si="6"/>
        <v>0</v>
      </c>
      <c r="H34" s="35">
        <f t="shared" si="0"/>
        <v>0</v>
      </c>
      <c r="I34" s="35">
        <f t="shared" si="1"/>
        <v>0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>
        <f t="shared" si="2"/>
        <v>0</v>
      </c>
      <c r="AB34" s="35">
        <f t="shared" si="3"/>
        <v>0</v>
      </c>
      <c r="AC34" s="13" t="e">
        <f>#REF!+#REF!+#REF!+#REF!+#REF!+#REF!+#REF!+#REF!+#REF!+#REF!+#REF!+#REF!+#REF!+#REF!+#REF!+#REF!+#REF!+#REF!</f>
        <v>#REF!</v>
      </c>
    </row>
    <row r="35" spans="1:29" s="18" customFormat="1" ht="13.5" customHeight="1" x14ac:dyDescent="0.2">
      <c r="A35" s="47">
        <v>23</v>
      </c>
      <c r="B35" s="48" t="s">
        <v>56</v>
      </c>
      <c r="C35" s="49">
        <v>0.5</v>
      </c>
      <c r="D35" s="35">
        <v>3471</v>
      </c>
      <c r="E35" s="35">
        <f t="shared" si="4"/>
        <v>1735.5</v>
      </c>
      <c r="F35" s="35"/>
      <c r="G35" s="64">
        <f t="shared" si="6"/>
        <v>572.71499999999992</v>
      </c>
      <c r="H35" s="35">
        <f t="shared" si="0"/>
        <v>381.81</v>
      </c>
      <c r="I35" s="35">
        <f t="shared" si="1"/>
        <v>173.55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>
        <f t="shared" si="2"/>
        <v>2863.5750000000003</v>
      </c>
      <c r="AB35" s="35">
        <f t="shared" si="3"/>
        <v>34362.9</v>
      </c>
      <c r="AC35" s="13" t="e">
        <f>#REF!+#REF!+#REF!+#REF!+#REF!+#REF!+#REF!+#REF!+#REF!+#REF!+#REF!+#REF!+#REF!+#REF!+#REF!+#REF!+#REF!+#REF!</f>
        <v>#REF!</v>
      </c>
    </row>
    <row r="36" spans="1:29" s="19" customFormat="1" ht="13.5" hidden="1" customHeight="1" x14ac:dyDescent="0.2">
      <c r="A36" s="47">
        <v>24</v>
      </c>
      <c r="B36" s="48" t="s">
        <v>57</v>
      </c>
      <c r="C36" s="49"/>
      <c r="D36" s="35"/>
      <c r="E36" s="35">
        <f t="shared" si="4"/>
        <v>0</v>
      </c>
      <c r="F36" s="35"/>
      <c r="G36" s="64">
        <f t="shared" si="6"/>
        <v>0</v>
      </c>
      <c r="H36" s="35">
        <f t="shared" si="0"/>
        <v>0</v>
      </c>
      <c r="I36" s="35">
        <f t="shared" si="1"/>
        <v>0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>
        <f t="shared" si="2"/>
        <v>0</v>
      </c>
      <c r="AB36" s="35">
        <f t="shared" si="3"/>
        <v>0</v>
      </c>
      <c r="AC36" s="13" t="e">
        <f>#REF!+#REF!+#REF!+#REF!+#REF!+#REF!+#REF!+#REF!+#REF!+#REF!+#REF!+#REF!+#REF!+#REF!+#REF!+#REF!+#REF!+#REF!</f>
        <v>#REF!</v>
      </c>
    </row>
    <row r="37" spans="1:29" s="19" customFormat="1" ht="13.5" hidden="1" customHeight="1" x14ac:dyDescent="0.2">
      <c r="A37" s="47"/>
      <c r="B37" s="48" t="s">
        <v>58</v>
      </c>
      <c r="C37" s="49"/>
      <c r="D37" s="35"/>
      <c r="E37" s="35">
        <f t="shared" si="4"/>
        <v>0</v>
      </c>
      <c r="F37" s="35"/>
      <c r="G37" s="64">
        <f t="shared" si="6"/>
        <v>0</v>
      </c>
      <c r="H37" s="35">
        <f t="shared" si="0"/>
        <v>0</v>
      </c>
      <c r="I37" s="35">
        <f t="shared" si="1"/>
        <v>0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>
        <f t="shared" si="2"/>
        <v>0</v>
      </c>
      <c r="AB37" s="35">
        <f t="shared" si="3"/>
        <v>0</v>
      </c>
      <c r="AC37" s="13"/>
    </row>
    <row r="38" spans="1:29" s="19" customFormat="1" ht="0.75" customHeight="1" x14ac:dyDescent="0.2">
      <c r="A38" s="47"/>
      <c r="B38" s="48" t="s">
        <v>59</v>
      </c>
      <c r="C38" s="49"/>
      <c r="D38" s="35"/>
      <c r="E38" s="35">
        <f t="shared" si="4"/>
        <v>0</v>
      </c>
      <c r="F38" s="35"/>
      <c r="G38" s="64">
        <f t="shared" si="6"/>
        <v>0</v>
      </c>
      <c r="H38" s="35">
        <f t="shared" si="0"/>
        <v>0</v>
      </c>
      <c r="I38" s="35">
        <f t="shared" si="1"/>
        <v>0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>
        <f t="shared" si="2"/>
        <v>0</v>
      </c>
      <c r="AB38" s="35">
        <f t="shared" si="3"/>
        <v>0</v>
      </c>
      <c r="AC38" s="13"/>
    </row>
    <row r="39" spans="1:29" s="19" customFormat="1" ht="13.5" hidden="1" customHeight="1" x14ac:dyDescent="0.2">
      <c r="A39" s="47">
        <v>26</v>
      </c>
      <c r="B39" s="48" t="s">
        <v>60</v>
      </c>
      <c r="C39" s="49"/>
      <c r="D39" s="35"/>
      <c r="E39" s="35">
        <f t="shared" si="4"/>
        <v>0</v>
      </c>
      <c r="F39" s="35"/>
      <c r="G39" s="64">
        <f t="shared" si="6"/>
        <v>0</v>
      </c>
      <c r="H39" s="35">
        <f t="shared" si="0"/>
        <v>0</v>
      </c>
      <c r="I39" s="35">
        <f t="shared" si="1"/>
        <v>0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>
        <f t="shared" si="2"/>
        <v>0</v>
      </c>
      <c r="AB39" s="35">
        <f t="shared" si="3"/>
        <v>0</v>
      </c>
      <c r="AC39" s="13" t="e">
        <f>#REF!+#REF!+#REF!+#REF!+#REF!+#REF!+#REF!+#REF!+#REF!+#REF!+#REF!+#REF!+#REF!+#REF!+#REF!+#REF!+#REF!+#REF!</f>
        <v>#REF!</v>
      </c>
    </row>
    <row r="40" spans="1:29" s="14" customFormat="1" ht="13.5" customHeight="1" x14ac:dyDescent="0.2">
      <c r="A40" s="47">
        <v>28</v>
      </c>
      <c r="B40" s="48" t="s">
        <v>61</v>
      </c>
      <c r="C40" s="49">
        <v>54.527769999999997</v>
      </c>
      <c r="D40" s="35">
        <v>4264</v>
      </c>
      <c r="E40" s="35">
        <f t="shared" si="4"/>
        <v>232506.41128</v>
      </c>
      <c r="F40" s="35"/>
      <c r="G40" s="64">
        <f>(E40+N40+I40)*0.29000486352</f>
        <v>78064.429197477672</v>
      </c>
      <c r="H40" s="35">
        <f>(E40+I40+N40+P40+U40+V40)*0.20052470659</f>
        <v>53977.87668088705</v>
      </c>
      <c r="I40" s="35">
        <f t="shared" si="1"/>
        <v>23250.641128000003</v>
      </c>
      <c r="J40" s="35">
        <f>(E40+I40)*0.09400503329</f>
        <v>24042.450225766312</v>
      </c>
      <c r="K40" s="35">
        <f>(E40+I40)*0.13083404738</f>
        <v>33461.730312517415</v>
      </c>
      <c r="L40" s="35">
        <f>(E40+I40)*0.01946464427</f>
        <v>4978.220044665467</v>
      </c>
      <c r="M40" s="35">
        <f>(E40+I40)*0.00400129732</f>
        <v>1023.3600083712298</v>
      </c>
      <c r="N40" s="35">
        <f>E40*0.05774516066</f>
        <v>13426.120073843636</v>
      </c>
      <c r="O40" s="35">
        <f>D40*0.27213414634</f>
        <v>1160.3799999937601</v>
      </c>
      <c r="P40" s="35"/>
      <c r="Q40" s="35"/>
      <c r="R40" s="35"/>
      <c r="S40" s="35"/>
      <c r="T40" s="35"/>
      <c r="U40" s="35"/>
      <c r="V40" s="35"/>
      <c r="W40" s="35"/>
      <c r="X40" s="35"/>
      <c r="Y40" s="35">
        <v>469.04</v>
      </c>
      <c r="Z40" s="35"/>
      <c r="AA40" s="35">
        <f>SUM(E40:Z40)</f>
        <v>466360.65895152249</v>
      </c>
      <c r="AB40" s="35">
        <f t="shared" si="3"/>
        <v>5596327.9074182697</v>
      </c>
      <c r="AC40" s="13" t="e">
        <f>#REF!+#REF!+#REF!+#REF!+#REF!+#REF!+#REF!+#REF!+#REF!+#REF!+#REF!+#REF!+#REF!+#REF!+#REF!+#REF!+#REF!+#REF!</f>
        <v>#REF!</v>
      </c>
    </row>
    <row r="41" spans="1:29" s="16" customFormat="1" ht="13.5" customHeight="1" x14ac:dyDescent="0.2">
      <c r="A41" s="47">
        <v>29</v>
      </c>
      <c r="B41" s="48" t="s">
        <v>62</v>
      </c>
      <c r="C41" s="49">
        <v>5.9165999999999999</v>
      </c>
      <c r="D41" s="35">
        <v>4000</v>
      </c>
      <c r="E41" s="35">
        <f t="shared" si="4"/>
        <v>23666.399999999998</v>
      </c>
      <c r="F41" s="35"/>
      <c r="G41" s="64">
        <f>(E41+N41+I41)*0.21690181421</f>
        <v>5646.6136054014978</v>
      </c>
      <c r="H41" s="35">
        <f t="shared" si="0"/>
        <v>5206.6080000000002</v>
      </c>
      <c r="I41" s="35">
        <f t="shared" si="1"/>
        <v>2366.64</v>
      </c>
      <c r="J41" s="35">
        <f>(E41+I41+N41)*0.07042249733</f>
        <v>1833.3116898917831</v>
      </c>
      <c r="K41" s="35">
        <f>(E41+I41)*0.04225357522</f>
        <v>1099.9890138452686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>
        <v>440</v>
      </c>
      <c r="Z41" s="35"/>
      <c r="AA41" s="35">
        <f t="shared" si="2"/>
        <v>40259.562309138542</v>
      </c>
      <c r="AB41" s="35">
        <f t="shared" si="3"/>
        <v>483114.74770966254</v>
      </c>
      <c r="AC41" s="13" t="e">
        <f>#REF!+#REF!+#REF!+#REF!+#REF!+#REF!+#REF!+#REF!+#REF!+#REF!+#REF!+#REF!+#REF!+#REF!+#REF!+#REF!+#REF!+#REF!</f>
        <v>#REF!</v>
      </c>
    </row>
    <row r="42" spans="1:29" s="17" customFormat="1" ht="13.5" customHeight="1" x14ac:dyDescent="0.2">
      <c r="A42" s="47">
        <v>30</v>
      </c>
      <c r="B42" s="48" t="s">
        <v>63</v>
      </c>
      <c r="C42" s="49">
        <v>8.6944400000000002</v>
      </c>
      <c r="D42" s="35">
        <v>3735</v>
      </c>
      <c r="E42" s="35">
        <f t="shared" si="4"/>
        <v>32473.733400000001</v>
      </c>
      <c r="F42" s="35"/>
      <c r="G42" s="64">
        <f>(E42+N42+I42)*0.13035152892</f>
        <v>4656.3008782735169</v>
      </c>
      <c r="H42" s="35">
        <f t="shared" si="0"/>
        <v>7144.2213480000009</v>
      </c>
      <c r="I42" s="35">
        <f t="shared" si="1"/>
        <v>3247.3733400000001</v>
      </c>
      <c r="J42" s="35">
        <f>(E42+I42+N42)*0.07476057568</f>
        <v>2670.5305038091283</v>
      </c>
      <c r="K42" s="35">
        <f>(E42+I42)*0.10351472938</f>
        <v>3697.6606973451944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>
        <f t="shared" si="2"/>
        <v>53889.820167427832</v>
      </c>
      <c r="AB42" s="35">
        <f t="shared" si="3"/>
        <v>646677.84200913401</v>
      </c>
      <c r="AC42" s="13" t="e">
        <f>#REF!+#REF!+#REF!+#REF!+#REF!+#REF!+#REF!+#REF!+#REF!+#REF!+#REF!+#REF!+#REF!+#REF!+#REF!+#REF!+#REF!+#REF!</f>
        <v>#REF!</v>
      </c>
    </row>
    <row r="43" spans="1:29" s="18" customFormat="1" ht="12.75" customHeight="1" x14ac:dyDescent="0.2">
      <c r="A43" s="47">
        <v>31</v>
      </c>
      <c r="B43" s="48" t="s">
        <v>64</v>
      </c>
      <c r="C43" s="49">
        <v>11.33</v>
      </c>
      <c r="D43" s="35">
        <v>3471</v>
      </c>
      <c r="E43" s="35">
        <f t="shared" si="4"/>
        <v>39326.43</v>
      </c>
      <c r="F43" s="35"/>
      <c r="G43" s="64">
        <f>(E43+I43+N43)*0.18312</f>
        <v>8048.6897105049056</v>
      </c>
      <c r="H43" s="35">
        <f>(E43+I43+N43+P43+U43+V43)*0.200584</f>
        <v>8816.2864618387721</v>
      </c>
      <c r="I43" s="35">
        <f t="shared" si="1"/>
        <v>3932.643</v>
      </c>
      <c r="J43" s="35">
        <f>(E43+I43+N43)*0.0861</f>
        <v>3784.3609877373979</v>
      </c>
      <c r="K43" s="35">
        <f>(E43+I43+N43)*0.072653</f>
        <v>3193.3237960753213</v>
      </c>
      <c r="L43" s="35"/>
      <c r="M43" s="35">
        <f>(E43+I43+N43)*0.00868446336</f>
        <v>381.70899348453941</v>
      </c>
      <c r="N43" s="35">
        <f>E43*0.01764757921</f>
        <v>694.01628847152028</v>
      </c>
      <c r="O43" s="35">
        <f>D43*0.13444540478</f>
        <v>466.65999999138</v>
      </c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>
        <f>SUM(E43:Z43)</f>
        <v>68644.119238103827</v>
      </c>
      <c r="AB43" s="35">
        <f t="shared" si="3"/>
        <v>823729.43085724593</v>
      </c>
      <c r="AC43" s="13" t="e">
        <f>#REF!+#REF!+#REF!+#REF!+#REF!+#REF!+#REF!+#REF!+#REF!+#REF!+#REF!+#REF!+#REF!+#REF!+#REF!+#REF!+#REF!+#REF!</f>
        <v>#REF!</v>
      </c>
    </row>
    <row r="44" spans="1:29" s="19" customFormat="1" ht="13.5" hidden="1" customHeight="1" x14ac:dyDescent="0.2">
      <c r="A44" s="52">
        <v>32</v>
      </c>
      <c r="B44" s="48" t="s">
        <v>65</v>
      </c>
      <c r="C44" s="49"/>
      <c r="D44" s="35"/>
      <c r="E44" s="35">
        <f t="shared" si="4"/>
        <v>0</v>
      </c>
      <c r="F44" s="35"/>
      <c r="G44" s="64">
        <f t="shared" si="6"/>
        <v>0</v>
      </c>
      <c r="H44" s="35">
        <f t="shared" si="0"/>
        <v>0</v>
      </c>
      <c r="I44" s="35">
        <f t="shared" si="1"/>
        <v>0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>
        <f t="shared" si="2"/>
        <v>0</v>
      </c>
      <c r="AB44" s="35">
        <f t="shared" si="3"/>
        <v>0</v>
      </c>
      <c r="AC44" s="13" t="e">
        <f>#REF!+#REF!+#REF!+#REF!+#REF!+#REF!+#REF!+#REF!+#REF!+#REF!+#REF!+#REF!+#REF!+#REF!+#REF!+#REF!+#REF!+#REF!</f>
        <v>#REF!</v>
      </c>
    </row>
    <row r="45" spans="1:29" s="19" customFormat="1" ht="12.75" customHeight="1" x14ac:dyDescent="0.2">
      <c r="A45" s="52">
        <v>33</v>
      </c>
      <c r="B45" s="48" t="s">
        <v>66</v>
      </c>
      <c r="C45" s="49">
        <v>0.5</v>
      </c>
      <c r="D45" s="35">
        <v>3207</v>
      </c>
      <c r="E45" s="35">
        <f t="shared" si="4"/>
        <v>1603.5</v>
      </c>
      <c r="F45" s="35"/>
      <c r="G45" s="64">
        <f>(E45+V45+I45)*20%</f>
        <v>352.77</v>
      </c>
      <c r="H45" s="35">
        <f t="shared" si="0"/>
        <v>352.77</v>
      </c>
      <c r="I45" s="35">
        <f t="shared" si="1"/>
        <v>160.35000000000002</v>
      </c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>
        <f t="shared" si="2"/>
        <v>2469.39</v>
      </c>
      <c r="AB45" s="35">
        <f t="shared" si="3"/>
        <v>29632.68</v>
      </c>
      <c r="AC45" s="13" t="e">
        <f>#REF!+#REF!+#REF!+#REF!+#REF!+#REF!+#REF!+#REF!+#REF!+#REF!+#REF!+#REF!+#REF!+#REF!+#REF!+#REF!+#REF!+#REF!</f>
        <v>#REF!</v>
      </c>
    </row>
    <row r="46" spans="1:29" s="19" customFormat="1" ht="13.5" hidden="1" customHeight="1" x14ac:dyDescent="0.2">
      <c r="A46" s="52"/>
      <c r="B46" s="48" t="s">
        <v>67</v>
      </c>
      <c r="C46" s="49"/>
      <c r="D46" s="35"/>
      <c r="E46" s="35">
        <f t="shared" si="4"/>
        <v>0</v>
      </c>
      <c r="F46" s="35"/>
      <c r="G46" s="64">
        <f t="shared" si="6"/>
        <v>0</v>
      </c>
      <c r="H46" s="35">
        <f t="shared" si="0"/>
        <v>0</v>
      </c>
      <c r="I46" s="35">
        <f t="shared" si="1"/>
        <v>0</v>
      </c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>
        <f t="shared" si="2"/>
        <v>0</v>
      </c>
      <c r="AB46" s="35">
        <f t="shared" si="3"/>
        <v>0</v>
      </c>
      <c r="AC46" s="13"/>
    </row>
    <row r="47" spans="1:29" s="19" customFormat="1" ht="13.5" customHeight="1" x14ac:dyDescent="0.2">
      <c r="A47" s="52"/>
      <c r="B47" s="48" t="s">
        <v>68</v>
      </c>
      <c r="C47" s="49">
        <v>0.5</v>
      </c>
      <c r="D47" s="35">
        <v>3471</v>
      </c>
      <c r="E47" s="35">
        <f t="shared" si="4"/>
        <v>1735.5</v>
      </c>
      <c r="F47" s="35"/>
      <c r="G47" s="64">
        <f>(E47+V47+I47)*10%</f>
        <v>190.905</v>
      </c>
      <c r="H47" s="35">
        <f t="shared" si="0"/>
        <v>381.81</v>
      </c>
      <c r="I47" s="35">
        <f t="shared" si="1"/>
        <v>173.55</v>
      </c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>
        <f t="shared" si="2"/>
        <v>2481.7650000000003</v>
      </c>
      <c r="AB47" s="35">
        <f t="shared" si="3"/>
        <v>29781.180000000004</v>
      </c>
      <c r="AC47" s="13"/>
    </row>
    <row r="48" spans="1:29" s="19" customFormat="1" ht="13.5" hidden="1" customHeight="1" x14ac:dyDescent="0.2">
      <c r="A48" s="52"/>
      <c r="B48" s="48" t="s">
        <v>69</v>
      </c>
      <c r="C48" s="49"/>
      <c r="D48" s="35"/>
      <c r="E48" s="35">
        <f t="shared" si="4"/>
        <v>0</v>
      </c>
      <c r="F48" s="35"/>
      <c r="G48" s="64">
        <f t="shared" si="6"/>
        <v>0</v>
      </c>
      <c r="H48" s="35">
        <f t="shared" si="0"/>
        <v>0</v>
      </c>
      <c r="I48" s="35">
        <f t="shared" si="1"/>
        <v>0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>
        <f t="shared" si="2"/>
        <v>0</v>
      </c>
      <c r="AB48" s="35">
        <f t="shared" si="3"/>
        <v>0</v>
      </c>
      <c r="AC48" s="13"/>
    </row>
    <row r="49" spans="1:54" s="16" customFormat="1" ht="13.5" hidden="1" customHeight="1" x14ac:dyDescent="0.2">
      <c r="A49" s="52"/>
      <c r="B49" s="48" t="s">
        <v>70</v>
      </c>
      <c r="C49" s="49"/>
      <c r="D49" s="35"/>
      <c r="E49" s="35">
        <f t="shared" si="4"/>
        <v>0</v>
      </c>
      <c r="F49" s="35"/>
      <c r="G49" s="64">
        <f t="shared" si="6"/>
        <v>0</v>
      </c>
      <c r="H49" s="35">
        <f t="shared" si="0"/>
        <v>0</v>
      </c>
      <c r="I49" s="35">
        <f t="shared" si="1"/>
        <v>0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>
        <f t="shared" si="2"/>
        <v>0</v>
      </c>
      <c r="AB49" s="35">
        <f t="shared" si="3"/>
        <v>0</v>
      </c>
      <c r="AC49" s="13"/>
    </row>
    <row r="50" spans="1:54" s="16" customFormat="1" ht="12.75" customHeight="1" x14ac:dyDescent="0.2">
      <c r="A50" s="52"/>
      <c r="B50" s="48" t="s">
        <v>71</v>
      </c>
      <c r="C50" s="49">
        <v>1</v>
      </c>
      <c r="D50" s="35">
        <v>4000</v>
      </c>
      <c r="E50" s="35">
        <f t="shared" si="4"/>
        <v>4000</v>
      </c>
      <c r="F50" s="35"/>
      <c r="G50" s="64">
        <f>(E50+V50+I50)*20%</f>
        <v>880</v>
      </c>
      <c r="H50" s="35">
        <f t="shared" si="0"/>
        <v>880</v>
      </c>
      <c r="I50" s="35">
        <f t="shared" si="1"/>
        <v>400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>
        <f t="shared" si="2"/>
        <v>6160</v>
      </c>
      <c r="AB50" s="35">
        <f t="shared" si="3"/>
        <v>73920</v>
      </c>
      <c r="AC50" s="13" t="e">
        <f>#REF!+#REF!+#REF!+#REF!+#REF!+#REF!+#REF!+#REF!+#REF!+#REF!+#REF!+#REF!+#REF!+#REF!+#REF!+#REF!+#REF!+#REF!</f>
        <v>#REF!</v>
      </c>
    </row>
    <row r="51" spans="1:54" s="17" customFormat="1" ht="13.5" hidden="1" customHeight="1" x14ac:dyDescent="0.2">
      <c r="A51" s="47">
        <v>35</v>
      </c>
      <c r="B51" s="48" t="s">
        <v>72</v>
      </c>
      <c r="C51" s="49"/>
      <c r="D51" s="35"/>
      <c r="E51" s="35">
        <f t="shared" si="4"/>
        <v>0</v>
      </c>
      <c r="F51" s="35"/>
      <c r="G51" s="64">
        <f t="shared" si="6"/>
        <v>0</v>
      </c>
      <c r="H51" s="35">
        <f t="shared" si="0"/>
        <v>0</v>
      </c>
      <c r="I51" s="35">
        <f t="shared" si="1"/>
        <v>0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>
        <f t="shared" si="2"/>
        <v>0</v>
      </c>
      <c r="AB51" s="35">
        <f t="shared" si="3"/>
        <v>0</v>
      </c>
      <c r="AC51" s="13" t="e">
        <f>#REF!+#REF!+#REF!+#REF!+#REF!+#REF!+#REF!+#REF!+#REF!+#REF!+#REF!+#REF!+#REF!+#REF!+#REF!+#REF!+#REF!+#REF!</f>
        <v>#REF!</v>
      </c>
    </row>
    <row r="52" spans="1:54" s="18" customFormat="1" ht="13.5" hidden="1" customHeight="1" x14ac:dyDescent="0.2">
      <c r="A52" s="47">
        <v>36</v>
      </c>
      <c r="B52" s="48" t="s">
        <v>73</v>
      </c>
      <c r="C52" s="49"/>
      <c r="D52" s="35"/>
      <c r="E52" s="35">
        <f t="shared" si="4"/>
        <v>0</v>
      </c>
      <c r="F52" s="35"/>
      <c r="G52" s="64">
        <f t="shared" si="6"/>
        <v>0</v>
      </c>
      <c r="H52" s="35">
        <f t="shared" si="0"/>
        <v>0</v>
      </c>
      <c r="I52" s="35">
        <f t="shared" si="1"/>
        <v>0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>
        <f t="shared" si="2"/>
        <v>0</v>
      </c>
      <c r="AB52" s="35">
        <f t="shared" si="3"/>
        <v>0</v>
      </c>
      <c r="AC52" s="13" t="e">
        <f>#REF!+#REF!+#REF!+#REF!+#REF!+#REF!+#REF!+#REF!+#REF!+#REF!+#REF!+#REF!+#REF!+#REF!+#REF!+#REF!+#REF!+#REF!</f>
        <v>#REF!</v>
      </c>
    </row>
    <row r="53" spans="1:54" s="19" customFormat="1" ht="12" hidden="1" customHeight="1" x14ac:dyDescent="0.2">
      <c r="A53" s="47">
        <v>37</v>
      </c>
      <c r="B53" s="48" t="s">
        <v>74</v>
      </c>
      <c r="C53" s="49"/>
      <c r="D53" s="35"/>
      <c r="E53" s="35">
        <f t="shared" si="4"/>
        <v>0</v>
      </c>
      <c r="F53" s="35"/>
      <c r="G53" s="64">
        <f t="shared" si="6"/>
        <v>0</v>
      </c>
      <c r="H53" s="35">
        <f t="shared" si="0"/>
        <v>0</v>
      </c>
      <c r="I53" s="35">
        <f t="shared" si="1"/>
        <v>0</v>
      </c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>
        <f t="shared" si="2"/>
        <v>0</v>
      </c>
      <c r="AB53" s="35">
        <f t="shared" si="3"/>
        <v>0</v>
      </c>
      <c r="AC53" s="13" t="e">
        <f>#REF!+#REF!+#REF!+#REF!+#REF!+#REF!+#REF!+#REF!+#REF!+#REF!+#REF!+#REF!+#REF!+#REF!+#REF!+#REF!+#REF!+#REF!</f>
        <v>#REF!</v>
      </c>
    </row>
    <row r="54" spans="1:54" s="19" customFormat="1" ht="13.5" hidden="1" customHeight="1" x14ac:dyDescent="0.2">
      <c r="A54" s="52"/>
      <c r="B54" s="48" t="s">
        <v>84</v>
      </c>
      <c r="C54" s="49"/>
      <c r="D54" s="35"/>
      <c r="E54" s="35">
        <f t="shared" si="4"/>
        <v>0</v>
      </c>
      <c r="F54" s="35"/>
      <c r="G54" s="64">
        <f t="shared" si="6"/>
        <v>0</v>
      </c>
      <c r="H54" s="35">
        <f t="shared" si="0"/>
        <v>0</v>
      </c>
      <c r="I54" s="35">
        <f t="shared" si="1"/>
        <v>0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>
        <f t="shared" si="2"/>
        <v>0</v>
      </c>
      <c r="AB54" s="35">
        <f t="shared" si="3"/>
        <v>0</v>
      </c>
      <c r="AC54" s="13" t="e">
        <f>#REF!+#REF!+#REF!+#REF!+#REF!+#REF!+#REF!+#REF!+#REF!+#REF!+#REF!+#REF!+#REF!+#REF!+#REF!+#REF!+#REF!+#REF!</f>
        <v>#REF!</v>
      </c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</row>
    <row r="55" spans="1:54" ht="13.5" customHeight="1" x14ac:dyDescent="0.2">
      <c r="A55" s="52"/>
      <c r="B55" s="48" t="s">
        <v>85</v>
      </c>
      <c r="C55" s="49">
        <v>1</v>
      </c>
      <c r="D55" s="35">
        <v>3471</v>
      </c>
      <c r="E55" s="35">
        <f t="shared" si="4"/>
        <v>3471</v>
      </c>
      <c r="F55" s="35"/>
      <c r="G55" s="64"/>
      <c r="H55" s="35">
        <f t="shared" si="0"/>
        <v>763.62</v>
      </c>
      <c r="I55" s="35">
        <f t="shared" si="1"/>
        <v>347.1</v>
      </c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>
        <f t="shared" si="2"/>
        <v>4581.72</v>
      </c>
      <c r="AB55" s="35">
        <f t="shared" si="3"/>
        <v>54980.639999999999</v>
      </c>
      <c r="AC55" s="13" t="e">
        <f>#REF!+#REF!+#REF!+#REF!+#REF!+#REF!+#REF!+#REF!+#REF!+#REF!+#REF!+#REF!+#REF!+#REF!+#REF!+#REF!+#REF!+#REF!</f>
        <v>#REF!</v>
      </c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</row>
    <row r="56" spans="1:54" s="17" customFormat="1" ht="13.5" customHeight="1" x14ac:dyDescent="0.2">
      <c r="A56" s="52">
        <v>44</v>
      </c>
      <c r="B56" s="48" t="s">
        <v>86</v>
      </c>
      <c r="C56" s="49">
        <v>0.25</v>
      </c>
      <c r="D56" s="35">
        <v>4264</v>
      </c>
      <c r="E56" s="35">
        <f t="shared" si="4"/>
        <v>1066</v>
      </c>
      <c r="F56" s="35"/>
      <c r="G56" s="64">
        <f>(E56+V56+I56+O56+N56)*0.3</f>
        <v>383.75999999999993</v>
      </c>
      <c r="H56" s="35">
        <f>(E56+I56+N56+P56+U56+V56+O56)*0.2</f>
        <v>255.83999999999997</v>
      </c>
      <c r="I56" s="35">
        <f t="shared" si="1"/>
        <v>106.60000000000001</v>
      </c>
      <c r="J56" s="35"/>
      <c r="K56" s="35"/>
      <c r="L56" s="35"/>
      <c r="M56" s="35"/>
      <c r="N56" s="35">
        <f>E56*0.1</f>
        <v>106.60000000000001</v>
      </c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>
        <f t="shared" si="2"/>
        <v>1918.7999999999997</v>
      </c>
      <c r="AB56" s="35">
        <f t="shared" si="3"/>
        <v>23025.599999999999</v>
      </c>
      <c r="AC56" s="13" t="e">
        <f>#REF!+#REF!+#REF!+#REF!+#REF!+#REF!+#REF!+#REF!+#REF!+#REF!+#REF!+#REF!+#REF!+#REF!+#REF!+#REF!+#REF!+#REF!</f>
        <v>#REF!</v>
      </c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</row>
    <row r="57" spans="1:54" s="16" customFormat="1" ht="13.5" customHeight="1" x14ac:dyDescent="0.2">
      <c r="A57" s="53"/>
      <c r="B57" s="48" t="s">
        <v>87</v>
      </c>
      <c r="C57" s="49">
        <v>1.5</v>
      </c>
      <c r="D57" s="35">
        <v>4000</v>
      </c>
      <c r="E57" s="35">
        <f t="shared" si="4"/>
        <v>6000</v>
      </c>
      <c r="F57" s="35"/>
      <c r="G57" s="64">
        <f>(E57+V57+I57)*0.2333333333</f>
        <v>1539.9999997800001</v>
      </c>
      <c r="H57" s="35">
        <f>(E57+I57+N57+P57+U57+V57)*0.2</f>
        <v>1320</v>
      </c>
      <c r="I57" s="35">
        <f t="shared" si="1"/>
        <v>600</v>
      </c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>
        <f>SUM(E57:Z57)</f>
        <v>9459.9999997800005</v>
      </c>
      <c r="AB57" s="35">
        <f t="shared" si="3"/>
        <v>113519.99999736001</v>
      </c>
      <c r="AC57" s="13" t="e">
        <f>#REF!+#REF!+#REF!+#REF!+#REF!+#REF!+#REF!+#REF!+#REF!+#REF!+#REF!+#REF!+#REF!+#REF!+#REF!+#REF!+#REF!+#REF!</f>
        <v>#REF!</v>
      </c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</row>
    <row r="58" spans="1:54" s="16" customFormat="1" ht="13.5" hidden="1" customHeight="1" x14ac:dyDescent="0.2">
      <c r="A58" s="53"/>
      <c r="B58" s="48"/>
      <c r="C58" s="49"/>
      <c r="D58" s="35"/>
      <c r="E58" s="35"/>
      <c r="F58" s="35"/>
      <c r="G58" s="64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13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</row>
    <row r="59" spans="1:54" s="16" customFormat="1" ht="13.5" hidden="1" customHeight="1" x14ac:dyDescent="0.2">
      <c r="A59" s="53"/>
      <c r="B59" s="48"/>
      <c r="C59" s="49"/>
      <c r="D59" s="35"/>
      <c r="E59" s="35"/>
      <c r="F59" s="35"/>
      <c r="G59" s="64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13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</row>
    <row r="60" spans="1:54" s="16" customFormat="1" ht="13.5" customHeight="1" x14ac:dyDescent="0.2">
      <c r="A60" s="53"/>
      <c r="B60" s="48" t="s">
        <v>81</v>
      </c>
      <c r="C60" s="49">
        <v>0.2</v>
      </c>
      <c r="D60" s="35">
        <v>3735</v>
      </c>
      <c r="E60" s="35">
        <f t="shared" ref="E60:E62" si="7">SUM(C60*D60)</f>
        <v>747</v>
      </c>
      <c r="F60" s="35"/>
      <c r="G60" s="64">
        <f>(E60+V60+I60)*20%</f>
        <v>164.34000000000003</v>
      </c>
      <c r="H60" s="35">
        <f t="shared" ref="H60:H63" si="8">(E60+I60+N60+P60+U60+V60)*0.2</f>
        <v>164.34000000000003</v>
      </c>
      <c r="I60" s="35">
        <f t="shared" ref="I60:I62" si="9">E60*0.1</f>
        <v>74.7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>
        <f t="shared" ref="AA60:AA62" si="10">SUM(E60:Z60)</f>
        <v>1150.3800000000001</v>
      </c>
      <c r="AB60" s="35">
        <f t="shared" ref="AB60:AB63" si="11">AA60*12</f>
        <v>13804.560000000001</v>
      </c>
      <c r="AC60" s="13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</row>
    <row r="61" spans="1:54" s="16" customFormat="1" ht="13.5" customHeight="1" x14ac:dyDescent="0.2">
      <c r="A61" s="53"/>
      <c r="B61" s="48" t="s">
        <v>82</v>
      </c>
      <c r="C61" s="49">
        <v>1.3</v>
      </c>
      <c r="D61" s="35">
        <v>3471</v>
      </c>
      <c r="E61" s="35">
        <f t="shared" si="7"/>
        <v>4512.3</v>
      </c>
      <c r="F61" s="35"/>
      <c r="G61" s="64">
        <f>D61/100</f>
        <v>34.71</v>
      </c>
      <c r="H61" s="35">
        <f t="shared" si="8"/>
        <v>992.70600000000013</v>
      </c>
      <c r="I61" s="35">
        <f t="shared" si="9"/>
        <v>451.23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>
        <f t="shared" si="10"/>
        <v>5990.9459999999999</v>
      </c>
      <c r="AB61" s="35">
        <f t="shared" si="11"/>
        <v>71891.351999999999</v>
      </c>
      <c r="AC61" s="13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</row>
    <row r="62" spans="1:54" s="16" customFormat="1" ht="12.75" customHeight="1" x14ac:dyDescent="0.2">
      <c r="A62" s="53"/>
      <c r="B62" s="48" t="s">
        <v>83</v>
      </c>
      <c r="C62" s="49">
        <v>1</v>
      </c>
      <c r="D62" s="35">
        <v>3207</v>
      </c>
      <c r="E62" s="35">
        <f t="shared" si="7"/>
        <v>3207</v>
      </c>
      <c r="F62" s="35"/>
      <c r="G62" s="64"/>
      <c r="H62" s="35">
        <f t="shared" si="8"/>
        <v>705.54</v>
      </c>
      <c r="I62" s="35">
        <f t="shared" si="9"/>
        <v>320.70000000000005</v>
      </c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>
        <f t="shared" si="10"/>
        <v>4233.24</v>
      </c>
      <c r="AB62" s="35">
        <f t="shared" si="11"/>
        <v>50798.879999999997</v>
      </c>
      <c r="AC62" s="13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</row>
    <row r="63" spans="1:54" s="16" customFormat="1" ht="13.5" hidden="1" customHeight="1" x14ac:dyDescent="0.2">
      <c r="A63" s="53"/>
      <c r="B63" s="48"/>
      <c r="C63" s="49"/>
      <c r="D63" s="35"/>
      <c r="E63" s="35"/>
      <c r="F63" s="35"/>
      <c r="G63" s="64"/>
      <c r="H63" s="35">
        <f t="shared" si="8"/>
        <v>0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>
        <f t="shared" si="11"/>
        <v>0</v>
      </c>
      <c r="AC63" s="13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</row>
    <row r="64" spans="1:54" s="16" customFormat="1" ht="13.5" customHeight="1" x14ac:dyDescent="0.2">
      <c r="A64" s="53"/>
      <c r="B64" s="54" t="s">
        <v>88</v>
      </c>
      <c r="C64" s="49">
        <f>SUM(C12:C62)</f>
        <v>95.718809999999991</v>
      </c>
      <c r="D64" s="49">
        <f t="shared" ref="D64:Z64" si="12">SUM(D12:D57)</f>
        <v>67589.2</v>
      </c>
      <c r="E64" s="35">
        <f t="shared" si="12"/>
        <v>382830.57468000002</v>
      </c>
      <c r="F64" s="35">
        <f t="shared" si="12"/>
        <v>0</v>
      </c>
      <c r="G64" s="35">
        <f t="shared" si="12"/>
        <v>111151.18789018848</v>
      </c>
      <c r="H64" s="35">
        <f t="shared" si="12"/>
        <v>87356.305490725819</v>
      </c>
      <c r="I64" s="35">
        <f t="shared" si="12"/>
        <v>38283.057468000006</v>
      </c>
      <c r="J64" s="35">
        <f t="shared" si="12"/>
        <v>32330.65340720462</v>
      </c>
      <c r="K64" s="35">
        <f t="shared" si="12"/>
        <v>41452.703819783201</v>
      </c>
      <c r="L64" s="35">
        <f t="shared" si="12"/>
        <v>4978.220044665467</v>
      </c>
      <c r="M64" s="35">
        <f t="shared" si="12"/>
        <v>1405.0690018557693</v>
      </c>
      <c r="N64" s="35">
        <f t="shared" si="12"/>
        <v>14226.736362315158</v>
      </c>
      <c r="O64" s="35">
        <f t="shared" si="12"/>
        <v>1627.0399999851402</v>
      </c>
      <c r="P64" s="35">
        <f t="shared" si="12"/>
        <v>0</v>
      </c>
      <c r="Q64" s="35">
        <f t="shared" si="12"/>
        <v>0</v>
      </c>
      <c r="R64" s="35">
        <f t="shared" si="12"/>
        <v>0</v>
      </c>
      <c r="S64" s="35">
        <f t="shared" si="12"/>
        <v>0</v>
      </c>
      <c r="T64" s="35">
        <f t="shared" si="12"/>
        <v>0</v>
      </c>
      <c r="U64" s="35">
        <f t="shared" si="12"/>
        <v>0</v>
      </c>
      <c r="V64" s="35">
        <f t="shared" si="12"/>
        <v>606.60500000000002</v>
      </c>
      <c r="W64" s="35">
        <f t="shared" si="12"/>
        <v>0</v>
      </c>
      <c r="X64" s="35">
        <f t="shared" si="12"/>
        <v>0</v>
      </c>
      <c r="Y64" s="35">
        <f t="shared" si="12"/>
        <v>909.04</v>
      </c>
      <c r="Z64" s="35">
        <f t="shared" si="12"/>
        <v>0</v>
      </c>
      <c r="AA64" s="65">
        <f>SUM(AA12:AA62)</f>
        <v>728531.75916472368</v>
      </c>
      <c r="AB64" s="35">
        <f>SUM(AB12:AB62)</f>
        <v>8742381.1099766847</v>
      </c>
      <c r="AC64" s="13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</row>
    <row r="65" spans="1:54" s="16" customFormat="1" ht="12.75" customHeight="1" x14ac:dyDescent="0.2">
      <c r="A65" s="53"/>
      <c r="B65" s="71" t="s">
        <v>89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3"/>
      <c r="AC65" s="13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</row>
    <row r="66" spans="1:54" ht="0.75" customHeight="1" x14ac:dyDescent="0.2">
      <c r="A66" s="55">
        <v>46</v>
      </c>
      <c r="B66" s="48" t="s">
        <v>90</v>
      </c>
      <c r="C66" s="49"/>
      <c r="D66" s="35"/>
      <c r="E66" s="35"/>
      <c r="F66" s="35"/>
      <c r="G66" s="35"/>
      <c r="H66" s="35">
        <f>(E66+I66+N66+P66+U66+V66)*0.2</f>
        <v>0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>
        <f>SUM(E66:Z66)</f>
        <v>0</v>
      </c>
      <c r="AB66" s="35">
        <f t="shared" ref="AB66:AB97" si="13">AA66*12</f>
        <v>0</v>
      </c>
      <c r="AC66" s="13" t="e">
        <f>#REF!+#REF!+#REF!+#REF!+#REF!+#REF!+#REF!+#REF!+#REF!+#REF!+#REF!+#REF!+#REF!+#REF!+#REF!+#REF!+#REF!+#REF!</f>
        <v>#REF!</v>
      </c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</row>
    <row r="67" spans="1:54" s="18" customFormat="1" ht="13.5" hidden="1" customHeight="1" x14ac:dyDescent="0.2">
      <c r="A67" s="53"/>
      <c r="B67" s="48" t="s">
        <v>91</v>
      </c>
      <c r="C67" s="49"/>
      <c r="D67" s="35"/>
      <c r="E67" s="35"/>
      <c r="F67" s="35"/>
      <c r="G67" s="35"/>
      <c r="H67" s="35">
        <f t="shared" ref="H67:H94" si="14">(E67+I67+N67+P67+U67+V67)*0.2</f>
        <v>0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>
        <f t="shared" ref="AA67:AA94" si="15">SUM(E67:Z67)</f>
        <v>0</v>
      </c>
      <c r="AB67" s="35">
        <f t="shared" si="13"/>
        <v>0</v>
      </c>
      <c r="AC67" s="13" t="e">
        <f>#REF!+#REF!+#REF!+#REF!+#REF!+#REF!+#REF!+#REF!+#REF!+#REF!+#REF!+#REF!+#REF!+#REF!+#REF!+#REF!+#REF!+#REF!</f>
        <v>#REF!</v>
      </c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</row>
    <row r="68" spans="1:54" s="18" customFormat="1" ht="13.5" hidden="1" customHeight="1" x14ac:dyDescent="0.2">
      <c r="A68" s="53"/>
      <c r="B68" s="48" t="s">
        <v>194</v>
      </c>
      <c r="C68" s="49"/>
      <c r="D68" s="35"/>
      <c r="E68" s="35"/>
      <c r="F68" s="35"/>
      <c r="G68" s="35"/>
      <c r="H68" s="35">
        <f t="shared" si="14"/>
        <v>0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>
        <f t="shared" si="15"/>
        <v>0</v>
      </c>
      <c r="AB68" s="35">
        <f t="shared" si="13"/>
        <v>0</v>
      </c>
      <c r="AC68" s="13" t="e">
        <f>#REF!+#REF!+#REF!+#REF!+#REF!+#REF!+#REF!+#REF!+#REF!+#REF!+#REF!+#REF!+#REF!+#REF!+#REF!+#REF!+#REF!+#REF!</f>
        <v>#REF!</v>
      </c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</row>
    <row r="69" spans="1:54" s="18" customFormat="1" ht="13.5" hidden="1" customHeight="1" x14ac:dyDescent="0.2">
      <c r="A69" s="53"/>
      <c r="B69" s="48" t="s">
        <v>92</v>
      </c>
      <c r="C69" s="49"/>
      <c r="D69" s="35"/>
      <c r="E69" s="35"/>
      <c r="F69" s="35"/>
      <c r="G69" s="35"/>
      <c r="H69" s="35">
        <f t="shared" si="14"/>
        <v>0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>
        <f t="shared" si="15"/>
        <v>0</v>
      </c>
      <c r="AB69" s="35">
        <f t="shared" si="13"/>
        <v>0</v>
      </c>
      <c r="AC69" s="13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</row>
    <row r="70" spans="1:54" s="18" customFormat="1" ht="13.5" hidden="1" customHeight="1" x14ac:dyDescent="0.2">
      <c r="A70" s="53"/>
      <c r="B70" s="48" t="s">
        <v>93</v>
      </c>
      <c r="C70" s="49"/>
      <c r="D70" s="35"/>
      <c r="E70" s="35"/>
      <c r="F70" s="35"/>
      <c r="G70" s="35"/>
      <c r="H70" s="35">
        <f t="shared" si="14"/>
        <v>0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>
        <f t="shared" si="15"/>
        <v>0</v>
      </c>
      <c r="AB70" s="35">
        <f t="shared" si="13"/>
        <v>0</v>
      </c>
      <c r="AC70" s="13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</row>
    <row r="71" spans="1:54" s="18" customFormat="1" ht="13.5" hidden="1" customHeight="1" x14ac:dyDescent="0.2">
      <c r="A71" s="53"/>
      <c r="B71" s="48" t="s">
        <v>94</v>
      </c>
      <c r="C71" s="49"/>
      <c r="D71" s="35"/>
      <c r="E71" s="35"/>
      <c r="F71" s="35"/>
      <c r="G71" s="35"/>
      <c r="H71" s="35">
        <f t="shared" si="14"/>
        <v>0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>
        <f t="shared" si="15"/>
        <v>0</v>
      </c>
      <c r="AB71" s="35">
        <f t="shared" si="13"/>
        <v>0</v>
      </c>
      <c r="AC71" s="13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</row>
    <row r="72" spans="1:54" s="18" customFormat="1" ht="13.5" hidden="1" customHeight="1" x14ac:dyDescent="0.2">
      <c r="A72" s="53"/>
      <c r="B72" s="48" t="s">
        <v>95</v>
      </c>
      <c r="C72" s="49"/>
      <c r="D72" s="35"/>
      <c r="E72" s="35"/>
      <c r="F72" s="35"/>
      <c r="G72" s="35"/>
      <c r="H72" s="35">
        <f t="shared" si="14"/>
        <v>0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>
        <f t="shared" si="15"/>
        <v>0</v>
      </c>
      <c r="AB72" s="35">
        <f t="shared" si="13"/>
        <v>0</v>
      </c>
      <c r="AC72" s="13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</row>
    <row r="73" spans="1:54" s="18" customFormat="1" ht="13.5" hidden="1" customHeight="1" x14ac:dyDescent="0.2">
      <c r="A73" s="53"/>
      <c r="B73" s="48" t="s">
        <v>96</v>
      </c>
      <c r="C73" s="49"/>
      <c r="D73" s="35"/>
      <c r="E73" s="35"/>
      <c r="F73" s="35"/>
      <c r="G73" s="35"/>
      <c r="H73" s="35">
        <f t="shared" si="14"/>
        <v>0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>
        <f t="shared" si="15"/>
        <v>0</v>
      </c>
      <c r="AB73" s="35">
        <f t="shared" si="13"/>
        <v>0</v>
      </c>
      <c r="AC73" s="13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</row>
    <row r="74" spans="1:54" s="18" customFormat="1" ht="13.5" hidden="1" customHeight="1" x14ac:dyDescent="0.2">
      <c r="A74" s="53"/>
      <c r="B74" s="48" t="s">
        <v>97</v>
      </c>
      <c r="C74" s="49"/>
      <c r="D74" s="35"/>
      <c r="E74" s="35"/>
      <c r="F74" s="35"/>
      <c r="G74" s="35"/>
      <c r="H74" s="35">
        <f t="shared" si="14"/>
        <v>0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>
        <f t="shared" si="15"/>
        <v>0</v>
      </c>
      <c r="AB74" s="35">
        <f t="shared" si="13"/>
        <v>0</v>
      </c>
      <c r="AC74" s="13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</row>
    <row r="75" spans="1:54" s="18" customFormat="1" ht="13.5" hidden="1" customHeight="1" x14ac:dyDescent="0.2">
      <c r="A75" s="53"/>
      <c r="B75" s="48" t="s">
        <v>98</v>
      </c>
      <c r="C75" s="49"/>
      <c r="D75" s="35"/>
      <c r="E75" s="35"/>
      <c r="F75" s="35"/>
      <c r="G75" s="35"/>
      <c r="H75" s="35">
        <f t="shared" si="14"/>
        <v>0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>
        <f t="shared" si="15"/>
        <v>0</v>
      </c>
      <c r="AB75" s="35">
        <f t="shared" si="13"/>
        <v>0</v>
      </c>
      <c r="AC75" s="13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</row>
    <row r="76" spans="1:54" s="18" customFormat="1" ht="13.5" hidden="1" customHeight="1" x14ac:dyDescent="0.2">
      <c r="A76" s="53"/>
      <c r="B76" s="48" t="s">
        <v>99</v>
      </c>
      <c r="C76" s="49"/>
      <c r="D76" s="35"/>
      <c r="E76" s="35"/>
      <c r="F76" s="35"/>
      <c r="G76" s="35"/>
      <c r="H76" s="35">
        <f t="shared" si="14"/>
        <v>0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>
        <f t="shared" si="15"/>
        <v>0</v>
      </c>
      <c r="AB76" s="35">
        <f t="shared" si="13"/>
        <v>0</v>
      </c>
      <c r="AC76" s="13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</row>
    <row r="77" spans="1:54" s="18" customFormat="1" ht="13.5" hidden="1" customHeight="1" x14ac:dyDescent="0.2">
      <c r="A77" s="53"/>
      <c r="B77" s="48" t="s">
        <v>100</v>
      </c>
      <c r="C77" s="49"/>
      <c r="D77" s="35"/>
      <c r="E77" s="35"/>
      <c r="F77" s="35"/>
      <c r="G77" s="35"/>
      <c r="H77" s="35">
        <f t="shared" si="14"/>
        <v>0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>
        <f t="shared" si="15"/>
        <v>0</v>
      </c>
      <c r="AB77" s="35">
        <f t="shared" si="13"/>
        <v>0</v>
      </c>
      <c r="AC77" s="13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</row>
    <row r="78" spans="1:54" s="18" customFormat="1" ht="11.25" customHeight="1" x14ac:dyDescent="0.2">
      <c r="A78" s="53"/>
      <c r="B78" s="48" t="s">
        <v>101</v>
      </c>
      <c r="C78" s="49">
        <v>0.5</v>
      </c>
      <c r="D78" s="35">
        <v>3471</v>
      </c>
      <c r="E78" s="35">
        <f>SUM(C78*D78)</f>
        <v>1735.5</v>
      </c>
      <c r="F78" s="35"/>
      <c r="G78" s="64">
        <f>(E78+V78+I78)*0.30002881014</f>
        <v>520.69999999796994</v>
      </c>
      <c r="H78" s="35">
        <f t="shared" si="14"/>
        <v>347.1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>
        <f t="shared" si="15"/>
        <v>2603.2999999979697</v>
      </c>
      <c r="AB78" s="35">
        <f t="shared" si="13"/>
        <v>31239.599999975639</v>
      </c>
      <c r="AC78" s="13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</row>
    <row r="79" spans="1:54" s="18" customFormat="1" ht="0.75" hidden="1" customHeight="1" x14ac:dyDescent="0.2">
      <c r="A79" s="53"/>
      <c r="B79" s="48" t="s">
        <v>102</v>
      </c>
      <c r="C79" s="49"/>
      <c r="D79" s="35"/>
      <c r="E79" s="35">
        <f t="shared" ref="E79:E97" si="16">SUM(C79*D79)</f>
        <v>0</v>
      </c>
      <c r="F79" s="35"/>
      <c r="G79" s="64">
        <f t="shared" ref="G79:G94" si="17">(E79+V79+I79)*30%</f>
        <v>0</v>
      </c>
      <c r="H79" s="35">
        <f t="shared" si="14"/>
        <v>0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>
        <f t="shared" si="15"/>
        <v>0</v>
      </c>
      <c r="AB79" s="35">
        <f t="shared" si="13"/>
        <v>0</v>
      </c>
      <c r="AC79" s="13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</row>
    <row r="80" spans="1:54" s="18" customFormat="1" ht="13.5" hidden="1" customHeight="1" x14ac:dyDescent="0.2">
      <c r="A80" s="53"/>
      <c r="B80" s="48" t="s">
        <v>103</v>
      </c>
      <c r="C80" s="49"/>
      <c r="D80" s="35"/>
      <c r="E80" s="35">
        <f t="shared" si="16"/>
        <v>0</v>
      </c>
      <c r="F80" s="35"/>
      <c r="G80" s="64">
        <f t="shared" si="17"/>
        <v>0</v>
      </c>
      <c r="H80" s="35">
        <f t="shared" si="14"/>
        <v>0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>
        <f t="shared" si="15"/>
        <v>0</v>
      </c>
      <c r="AB80" s="35">
        <f t="shared" si="13"/>
        <v>0</v>
      </c>
      <c r="AC80" s="13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</row>
    <row r="81" spans="1:54" s="18" customFormat="1" ht="1.5" hidden="1" customHeight="1" x14ac:dyDescent="0.2">
      <c r="A81" s="53"/>
      <c r="B81" s="48" t="s">
        <v>104</v>
      </c>
      <c r="C81" s="49"/>
      <c r="D81" s="35"/>
      <c r="E81" s="35">
        <f t="shared" si="16"/>
        <v>0</v>
      </c>
      <c r="F81" s="35"/>
      <c r="G81" s="64">
        <f t="shared" si="17"/>
        <v>0</v>
      </c>
      <c r="H81" s="35">
        <f t="shared" si="14"/>
        <v>0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>
        <f t="shared" si="15"/>
        <v>0</v>
      </c>
      <c r="AB81" s="35">
        <f t="shared" si="13"/>
        <v>0</v>
      </c>
      <c r="AC81" s="13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</row>
    <row r="82" spans="1:54" s="18" customFormat="1" ht="13.5" hidden="1" customHeight="1" x14ac:dyDescent="0.2">
      <c r="A82" s="53"/>
      <c r="B82" s="48" t="s">
        <v>105</v>
      </c>
      <c r="C82" s="49"/>
      <c r="D82" s="35"/>
      <c r="E82" s="35">
        <f t="shared" si="16"/>
        <v>0</v>
      </c>
      <c r="F82" s="35"/>
      <c r="G82" s="64">
        <f t="shared" si="17"/>
        <v>0</v>
      </c>
      <c r="H82" s="35">
        <f t="shared" si="14"/>
        <v>0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>
        <f t="shared" si="15"/>
        <v>0</v>
      </c>
      <c r="AB82" s="35">
        <f t="shared" si="13"/>
        <v>0</v>
      </c>
      <c r="AC82" s="13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</row>
    <row r="83" spans="1:54" s="18" customFormat="1" ht="13.5" hidden="1" customHeight="1" x14ac:dyDescent="0.2">
      <c r="A83" s="53"/>
      <c r="B83" s="48" t="s">
        <v>106</v>
      </c>
      <c r="C83" s="49"/>
      <c r="D83" s="35"/>
      <c r="E83" s="35">
        <f t="shared" si="16"/>
        <v>0</v>
      </c>
      <c r="F83" s="35"/>
      <c r="G83" s="64">
        <f t="shared" si="17"/>
        <v>0</v>
      </c>
      <c r="H83" s="35">
        <f t="shared" si="14"/>
        <v>0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>
        <f t="shared" si="15"/>
        <v>0</v>
      </c>
      <c r="AB83" s="35">
        <f t="shared" si="13"/>
        <v>0</v>
      </c>
      <c r="AC83" s="13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</row>
    <row r="84" spans="1:54" s="18" customFormat="1" ht="13.5" hidden="1" customHeight="1" x14ac:dyDescent="0.2">
      <c r="A84" s="53"/>
      <c r="B84" s="56" t="s">
        <v>60</v>
      </c>
      <c r="C84" s="49"/>
      <c r="D84" s="35"/>
      <c r="E84" s="35">
        <f t="shared" si="16"/>
        <v>0</v>
      </c>
      <c r="F84" s="35"/>
      <c r="G84" s="64">
        <f t="shared" si="17"/>
        <v>0</v>
      </c>
      <c r="H84" s="35">
        <f t="shared" si="14"/>
        <v>0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>
        <f t="shared" si="15"/>
        <v>0</v>
      </c>
      <c r="AB84" s="35">
        <f t="shared" si="13"/>
        <v>0</v>
      </c>
      <c r="AC84" s="13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</row>
    <row r="85" spans="1:54" s="18" customFormat="1" ht="13.5" hidden="1" customHeight="1" x14ac:dyDescent="0.2">
      <c r="A85" s="53"/>
      <c r="B85" s="48" t="s">
        <v>107</v>
      </c>
      <c r="C85" s="49"/>
      <c r="D85" s="35"/>
      <c r="E85" s="35">
        <f t="shared" si="16"/>
        <v>0</v>
      </c>
      <c r="F85" s="35"/>
      <c r="G85" s="64">
        <f t="shared" si="17"/>
        <v>0</v>
      </c>
      <c r="H85" s="35">
        <f t="shared" si="14"/>
        <v>0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>
        <f t="shared" si="15"/>
        <v>0</v>
      </c>
      <c r="AB85" s="35">
        <f t="shared" si="13"/>
        <v>0</v>
      </c>
      <c r="AC85" s="13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</row>
    <row r="86" spans="1:54" s="18" customFormat="1" ht="13.5" hidden="1" customHeight="1" x14ac:dyDescent="0.2">
      <c r="A86" s="53"/>
      <c r="B86" s="48" t="s">
        <v>108</v>
      </c>
      <c r="C86" s="49"/>
      <c r="D86" s="35"/>
      <c r="E86" s="35">
        <f t="shared" si="16"/>
        <v>0</v>
      </c>
      <c r="F86" s="35"/>
      <c r="G86" s="64">
        <f t="shared" si="17"/>
        <v>0</v>
      </c>
      <c r="H86" s="35">
        <f t="shared" si="14"/>
        <v>0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>
        <f t="shared" si="15"/>
        <v>0</v>
      </c>
      <c r="AB86" s="35">
        <f t="shared" si="13"/>
        <v>0</v>
      </c>
      <c r="AC86" s="13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</row>
    <row r="87" spans="1:54" s="18" customFormat="1" ht="13.5" hidden="1" customHeight="1" x14ac:dyDescent="0.2">
      <c r="A87" s="53"/>
      <c r="B87" s="48" t="s">
        <v>109</v>
      </c>
      <c r="C87" s="49"/>
      <c r="D87" s="35"/>
      <c r="E87" s="35">
        <f t="shared" si="16"/>
        <v>0</v>
      </c>
      <c r="F87" s="35"/>
      <c r="G87" s="64">
        <f t="shared" si="17"/>
        <v>0</v>
      </c>
      <c r="H87" s="35">
        <f t="shared" si="14"/>
        <v>0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>
        <f t="shared" si="15"/>
        <v>0</v>
      </c>
      <c r="AB87" s="35">
        <f t="shared" si="13"/>
        <v>0</v>
      </c>
      <c r="AC87" s="13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</row>
    <row r="88" spans="1:54" s="18" customFormat="1" ht="0.75" hidden="1" customHeight="1" x14ac:dyDescent="0.2">
      <c r="A88" s="53"/>
      <c r="B88" s="48" t="s">
        <v>75</v>
      </c>
      <c r="C88" s="49"/>
      <c r="D88" s="35"/>
      <c r="E88" s="35">
        <f t="shared" si="16"/>
        <v>0</v>
      </c>
      <c r="F88" s="35"/>
      <c r="G88" s="64">
        <f t="shared" si="17"/>
        <v>0</v>
      </c>
      <c r="H88" s="35">
        <f t="shared" si="14"/>
        <v>0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>
        <f t="shared" si="15"/>
        <v>0</v>
      </c>
      <c r="AB88" s="35">
        <f t="shared" si="13"/>
        <v>0</v>
      </c>
      <c r="AC88" s="13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</row>
    <row r="89" spans="1:54" s="18" customFormat="1" ht="13.5" hidden="1" customHeight="1" x14ac:dyDescent="0.2">
      <c r="A89" s="53"/>
      <c r="B89" s="48" t="s">
        <v>188</v>
      </c>
      <c r="C89" s="49"/>
      <c r="D89" s="35"/>
      <c r="E89" s="35">
        <f t="shared" si="16"/>
        <v>0</v>
      </c>
      <c r="F89" s="35"/>
      <c r="G89" s="64">
        <f t="shared" si="17"/>
        <v>0</v>
      </c>
      <c r="H89" s="35">
        <f t="shared" si="14"/>
        <v>0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>
        <f t="shared" si="15"/>
        <v>0</v>
      </c>
      <c r="AB89" s="35">
        <f t="shared" si="13"/>
        <v>0</v>
      </c>
      <c r="AC89" s="13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</row>
    <row r="90" spans="1:54" s="18" customFormat="1" ht="13.5" hidden="1" customHeight="1" x14ac:dyDescent="0.2">
      <c r="A90" s="53"/>
      <c r="B90" s="48" t="s">
        <v>76</v>
      </c>
      <c r="C90" s="49"/>
      <c r="D90" s="35"/>
      <c r="E90" s="35">
        <f t="shared" si="16"/>
        <v>0</v>
      </c>
      <c r="F90" s="35"/>
      <c r="G90" s="64">
        <f t="shared" si="17"/>
        <v>0</v>
      </c>
      <c r="H90" s="35">
        <f t="shared" si="14"/>
        <v>0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>
        <f t="shared" si="15"/>
        <v>0</v>
      </c>
      <c r="AB90" s="35">
        <f t="shared" si="13"/>
        <v>0</v>
      </c>
      <c r="AC90" s="13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</row>
    <row r="91" spans="1:54" s="18" customFormat="1" ht="13.5" hidden="1" customHeight="1" x14ac:dyDescent="0.2">
      <c r="A91" s="53"/>
      <c r="B91" s="48" t="s">
        <v>77</v>
      </c>
      <c r="C91" s="49"/>
      <c r="D91" s="35"/>
      <c r="E91" s="35">
        <f t="shared" si="16"/>
        <v>0</v>
      </c>
      <c r="F91" s="35"/>
      <c r="G91" s="64">
        <f t="shared" si="17"/>
        <v>0</v>
      </c>
      <c r="H91" s="35">
        <f>(E91+I91+N91+P91+U91+V91)*0.2</f>
        <v>0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>
        <f t="shared" si="15"/>
        <v>0</v>
      </c>
      <c r="AB91" s="35">
        <f t="shared" si="13"/>
        <v>0</v>
      </c>
      <c r="AC91" s="13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</row>
    <row r="92" spans="1:54" s="18" customFormat="1" ht="13.5" hidden="1" customHeight="1" x14ac:dyDescent="0.2">
      <c r="A92" s="53"/>
      <c r="B92" s="48" t="s">
        <v>78</v>
      </c>
      <c r="C92" s="49"/>
      <c r="D92" s="35"/>
      <c r="E92" s="35">
        <f t="shared" si="16"/>
        <v>0</v>
      </c>
      <c r="F92" s="35"/>
      <c r="G92" s="64">
        <f t="shared" si="17"/>
        <v>0</v>
      </c>
      <c r="H92" s="35">
        <f t="shared" si="14"/>
        <v>0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>
        <f t="shared" si="15"/>
        <v>0</v>
      </c>
      <c r="AB92" s="35">
        <f t="shared" si="13"/>
        <v>0</v>
      </c>
      <c r="AC92" s="13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</row>
    <row r="93" spans="1:54" s="19" customFormat="1" ht="0.75" hidden="1" customHeight="1" x14ac:dyDescent="0.2">
      <c r="A93" s="47"/>
      <c r="B93" s="48" t="s">
        <v>79</v>
      </c>
      <c r="C93" s="49"/>
      <c r="D93" s="35"/>
      <c r="E93" s="35">
        <f t="shared" si="16"/>
        <v>0</v>
      </c>
      <c r="F93" s="35"/>
      <c r="G93" s="64">
        <f t="shared" si="17"/>
        <v>0</v>
      </c>
      <c r="H93" s="35">
        <f t="shared" si="14"/>
        <v>0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>
        <f t="shared" si="15"/>
        <v>0</v>
      </c>
      <c r="AB93" s="35">
        <f t="shared" si="13"/>
        <v>0</v>
      </c>
      <c r="AC93" s="13"/>
    </row>
    <row r="94" spans="1:54" s="16" customFormat="1" ht="12.75" hidden="1" customHeight="1" x14ac:dyDescent="0.2">
      <c r="A94" s="47">
        <v>40</v>
      </c>
      <c r="B94" s="48" t="s">
        <v>80</v>
      </c>
      <c r="C94" s="49"/>
      <c r="D94" s="35"/>
      <c r="E94" s="35">
        <f t="shared" si="16"/>
        <v>0</v>
      </c>
      <c r="F94" s="35"/>
      <c r="G94" s="64">
        <f t="shared" si="17"/>
        <v>0</v>
      </c>
      <c r="H94" s="35">
        <f t="shared" si="14"/>
        <v>0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>
        <f t="shared" si="15"/>
        <v>0</v>
      </c>
      <c r="AB94" s="35">
        <f t="shared" si="13"/>
        <v>0</v>
      </c>
      <c r="AC94" s="13" t="e">
        <f>#REF!+#REF!+#REF!+#REF!+#REF!+#REF!+#REF!+#REF!+#REF!+#REF!+#REF!+#REF!+#REF!+#REF!+#REF!+#REF!+#REF!+#REF!</f>
        <v>#REF!</v>
      </c>
    </row>
    <row r="95" spans="1:54" s="17" customFormat="1" ht="0.75" hidden="1" customHeight="1" x14ac:dyDescent="0.2">
      <c r="A95" s="47">
        <v>41</v>
      </c>
      <c r="B95" s="48" t="s">
        <v>81</v>
      </c>
      <c r="C95" s="49"/>
      <c r="D95" s="35">
        <v>3735</v>
      </c>
      <c r="E95" s="35">
        <f t="shared" si="16"/>
        <v>0</v>
      </c>
      <c r="F95" s="35"/>
      <c r="G95" s="64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>
        <f t="shared" si="13"/>
        <v>0</v>
      </c>
      <c r="AC95" s="13" t="e">
        <f>#REF!+#REF!+#REF!+#REF!+#REF!+#REF!+#REF!+#REF!+#REF!+#REF!+#REF!+#REF!+#REF!+#REF!+#REF!+#REF!+#REF!+#REF!</f>
        <v>#REF!</v>
      </c>
    </row>
    <row r="96" spans="1:54" s="18" customFormat="1" ht="13.5" hidden="1" customHeight="1" x14ac:dyDescent="0.2">
      <c r="A96" s="47">
        <v>42</v>
      </c>
      <c r="B96" s="48" t="s">
        <v>82</v>
      </c>
      <c r="C96" s="49"/>
      <c r="D96" s="35">
        <v>3471</v>
      </c>
      <c r="E96" s="35">
        <f t="shared" si="16"/>
        <v>0</v>
      </c>
      <c r="F96" s="35"/>
      <c r="G96" s="64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>
        <f t="shared" si="13"/>
        <v>0</v>
      </c>
      <c r="AC96" s="13" t="e">
        <f>#REF!+#REF!+#REF!+#REF!+#REF!+#REF!+#REF!+#REF!+#REF!+#REF!+#REF!+#REF!+#REF!+#REF!+#REF!+#REF!+#REF!+#REF!</f>
        <v>#REF!</v>
      </c>
    </row>
    <row r="97" spans="1:54" s="19" customFormat="1" ht="13.5" hidden="1" customHeight="1" x14ac:dyDescent="0.2">
      <c r="A97" s="52">
        <v>43</v>
      </c>
      <c r="B97" s="48" t="s">
        <v>83</v>
      </c>
      <c r="C97" s="49"/>
      <c r="D97" s="35">
        <v>3207</v>
      </c>
      <c r="E97" s="35">
        <f t="shared" si="16"/>
        <v>0</v>
      </c>
      <c r="F97" s="35"/>
      <c r="G97" s="50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>
        <f t="shared" si="13"/>
        <v>0</v>
      </c>
      <c r="AC97" s="13" t="e">
        <f>#REF!+#REF!+#REF!+#REF!+#REF!+#REF!+#REF!+#REF!+#REF!+#REF!+#REF!+#REF!+#REF!+#REF!+#REF!+#REF!+#REF!+#REF!</f>
        <v>#REF!</v>
      </c>
    </row>
    <row r="98" spans="1:54" s="18" customFormat="1" ht="13.5" customHeight="1" x14ac:dyDescent="0.2">
      <c r="A98" s="53"/>
      <c r="B98" s="54" t="s">
        <v>110</v>
      </c>
      <c r="C98" s="49">
        <f>SUM(C66:C97)</f>
        <v>0.5</v>
      </c>
      <c r="D98" s="35">
        <f t="shared" ref="D98:AB98" si="18">SUM(D66:D97)</f>
        <v>13884</v>
      </c>
      <c r="E98" s="35">
        <f t="shared" si="18"/>
        <v>1735.5</v>
      </c>
      <c r="F98" s="35">
        <f t="shared" si="18"/>
        <v>0</v>
      </c>
      <c r="G98" s="35">
        <f t="shared" si="18"/>
        <v>520.69999999796994</v>
      </c>
      <c r="H98" s="35">
        <f t="shared" si="18"/>
        <v>347.1</v>
      </c>
      <c r="I98" s="35">
        <f t="shared" si="18"/>
        <v>0</v>
      </c>
      <c r="J98" s="35">
        <f t="shared" si="18"/>
        <v>0</v>
      </c>
      <c r="K98" s="35">
        <f t="shared" si="18"/>
        <v>0</v>
      </c>
      <c r="L98" s="35">
        <f t="shared" si="18"/>
        <v>0</v>
      </c>
      <c r="M98" s="35">
        <f t="shared" si="18"/>
        <v>0</v>
      </c>
      <c r="N98" s="35">
        <f t="shared" si="18"/>
        <v>0</v>
      </c>
      <c r="O98" s="35">
        <f t="shared" si="18"/>
        <v>0</v>
      </c>
      <c r="P98" s="35">
        <f t="shared" si="18"/>
        <v>0</v>
      </c>
      <c r="Q98" s="35">
        <f t="shared" ref="Q98" si="19">SUM(Q66:Q97)</f>
        <v>0</v>
      </c>
      <c r="R98" s="35">
        <f t="shared" si="18"/>
        <v>0</v>
      </c>
      <c r="S98" s="35">
        <f t="shared" si="18"/>
        <v>0</v>
      </c>
      <c r="T98" s="35">
        <f t="shared" si="18"/>
        <v>0</v>
      </c>
      <c r="U98" s="35">
        <f t="shared" si="18"/>
        <v>0</v>
      </c>
      <c r="V98" s="35">
        <f t="shared" si="18"/>
        <v>0</v>
      </c>
      <c r="W98" s="35">
        <f t="shared" si="18"/>
        <v>0</v>
      </c>
      <c r="X98" s="35">
        <f t="shared" si="18"/>
        <v>0</v>
      </c>
      <c r="Y98" s="35">
        <f t="shared" si="18"/>
        <v>0</v>
      </c>
      <c r="Z98" s="35">
        <f t="shared" si="18"/>
        <v>0</v>
      </c>
      <c r="AA98" s="35">
        <f t="shared" si="18"/>
        <v>2603.2999999979697</v>
      </c>
      <c r="AB98" s="35">
        <f t="shared" si="18"/>
        <v>31239.599999975639</v>
      </c>
      <c r="AC98" s="13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</row>
    <row r="99" spans="1:54" ht="13.5" customHeight="1" x14ac:dyDescent="0.2">
      <c r="A99" s="53">
        <v>34</v>
      </c>
      <c r="B99" s="57" t="s">
        <v>111</v>
      </c>
      <c r="C99" s="49">
        <f>C98+C64</f>
        <v>96.218809999999991</v>
      </c>
      <c r="D99" s="35">
        <f t="shared" ref="D99:AB99" si="20">D98+D64</f>
        <v>81473.2</v>
      </c>
      <c r="E99" s="35">
        <f t="shared" si="20"/>
        <v>384566.07468000002</v>
      </c>
      <c r="F99" s="35">
        <f t="shared" si="20"/>
        <v>0</v>
      </c>
      <c r="G99" s="35">
        <f t="shared" si="20"/>
        <v>111671.88789018645</v>
      </c>
      <c r="H99" s="35">
        <f t="shared" si="20"/>
        <v>87703.405490725825</v>
      </c>
      <c r="I99" s="35">
        <f t="shared" si="20"/>
        <v>38283.057468000006</v>
      </c>
      <c r="J99" s="35">
        <f t="shared" si="20"/>
        <v>32330.65340720462</v>
      </c>
      <c r="K99" s="35">
        <f t="shared" si="20"/>
        <v>41452.703819783201</v>
      </c>
      <c r="L99" s="35">
        <f t="shared" si="20"/>
        <v>4978.220044665467</v>
      </c>
      <c r="M99" s="35">
        <f t="shared" si="20"/>
        <v>1405.0690018557693</v>
      </c>
      <c r="N99" s="35">
        <f t="shared" si="20"/>
        <v>14226.736362315158</v>
      </c>
      <c r="O99" s="35">
        <f t="shared" si="20"/>
        <v>1627.0399999851402</v>
      </c>
      <c r="P99" s="35">
        <f t="shared" si="20"/>
        <v>0</v>
      </c>
      <c r="Q99" s="35">
        <f t="shared" ref="Q99" si="21">Q98+Q64</f>
        <v>0</v>
      </c>
      <c r="R99" s="35">
        <f t="shared" si="20"/>
        <v>0</v>
      </c>
      <c r="S99" s="35">
        <f t="shared" si="20"/>
        <v>0</v>
      </c>
      <c r="T99" s="35">
        <f t="shared" si="20"/>
        <v>0</v>
      </c>
      <c r="U99" s="35">
        <f t="shared" si="20"/>
        <v>0</v>
      </c>
      <c r="V99" s="35">
        <f t="shared" si="20"/>
        <v>606.60500000000002</v>
      </c>
      <c r="W99" s="35">
        <f t="shared" si="20"/>
        <v>0</v>
      </c>
      <c r="X99" s="35">
        <f t="shared" si="20"/>
        <v>0</v>
      </c>
      <c r="Y99" s="35">
        <f t="shared" si="20"/>
        <v>909.04</v>
      </c>
      <c r="Z99" s="35">
        <f t="shared" si="20"/>
        <v>0</v>
      </c>
      <c r="AA99" s="65">
        <f t="shared" si="20"/>
        <v>731135.05916472164</v>
      </c>
      <c r="AB99" s="35">
        <f t="shared" si="20"/>
        <v>8773620.7099766601</v>
      </c>
      <c r="AC99" s="13" t="e">
        <f>#REF!+#REF!+#REF!+#REF!+#REF!+#REF!+#REF!+#REF!+#REF!+#REF!+#REF!+#REF!+#REF!+#REF!+#REF!+#REF!+#REF!+#REF!</f>
        <v>#REF!</v>
      </c>
    </row>
    <row r="100" spans="1:54" ht="12" customHeight="1" x14ac:dyDescent="0.2">
      <c r="A100" s="74" t="s">
        <v>112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</row>
    <row r="101" spans="1:54" ht="10.5" customHeight="1" x14ac:dyDescent="0.2">
      <c r="A101" s="58"/>
      <c r="B101" s="59" t="s">
        <v>113</v>
      </c>
      <c r="C101" s="47">
        <v>1</v>
      </c>
      <c r="D101" s="60">
        <v>5373.2</v>
      </c>
      <c r="E101" s="35">
        <f>SUM(C101*D101)</f>
        <v>5373.2</v>
      </c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35">
        <f t="shared" ref="AA101" si="22">SUM(E101:Z101)</f>
        <v>5373.2</v>
      </c>
      <c r="AB101" s="35">
        <f>AA101*12</f>
        <v>64478.399999999994</v>
      </c>
    </row>
    <row r="102" spans="1:54" ht="1.5" hidden="1" customHeight="1" x14ac:dyDescent="0.2">
      <c r="A102" s="47">
        <v>35</v>
      </c>
      <c r="B102" s="59" t="s">
        <v>114</v>
      </c>
      <c r="C102" s="47"/>
      <c r="D102" s="60"/>
      <c r="E102" s="35">
        <f t="shared" ref="E102:E135" si="23">SUM(C102*D102)</f>
        <v>0</v>
      </c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35">
        <f t="shared" ref="AA102:AA135" si="24">SUM(E102:Z102)</f>
        <v>0</v>
      </c>
      <c r="AB102" s="35">
        <f t="shared" ref="AB102:AB135" si="25">AA102*12</f>
        <v>0</v>
      </c>
    </row>
    <row r="103" spans="1:54" ht="1.5" hidden="1" customHeight="1" x14ac:dyDescent="0.2">
      <c r="A103" s="47">
        <v>36</v>
      </c>
      <c r="B103" s="59" t="s">
        <v>115</v>
      </c>
      <c r="C103" s="47"/>
      <c r="D103" s="60"/>
      <c r="E103" s="35">
        <f t="shared" si="23"/>
        <v>0</v>
      </c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35">
        <f t="shared" si="24"/>
        <v>0</v>
      </c>
      <c r="AB103" s="35">
        <f t="shared" si="25"/>
        <v>0</v>
      </c>
    </row>
    <row r="104" spans="1:54" ht="13.5" hidden="1" customHeight="1" x14ac:dyDescent="0.2">
      <c r="A104" s="47"/>
      <c r="B104" s="59" t="s">
        <v>116</v>
      </c>
      <c r="C104" s="47"/>
      <c r="D104" s="60"/>
      <c r="E104" s="35">
        <f t="shared" si="23"/>
        <v>0</v>
      </c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35">
        <f t="shared" si="24"/>
        <v>0</v>
      </c>
      <c r="AB104" s="35">
        <f t="shared" si="25"/>
        <v>0</v>
      </c>
    </row>
    <row r="105" spans="1:54" ht="13.5" hidden="1" customHeight="1" x14ac:dyDescent="0.2">
      <c r="A105" s="47">
        <v>37</v>
      </c>
      <c r="B105" s="59" t="s">
        <v>117</v>
      </c>
      <c r="C105" s="47"/>
      <c r="D105" s="60"/>
      <c r="E105" s="35">
        <f t="shared" si="23"/>
        <v>0</v>
      </c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35">
        <f t="shared" si="24"/>
        <v>0</v>
      </c>
      <c r="AB105" s="35">
        <f t="shared" si="25"/>
        <v>0</v>
      </c>
    </row>
    <row r="106" spans="1:54" ht="13.5" hidden="1" customHeight="1" x14ac:dyDescent="0.2">
      <c r="A106" s="47"/>
      <c r="B106" s="59" t="s">
        <v>195</v>
      </c>
      <c r="C106" s="47"/>
      <c r="D106" s="60"/>
      <c r="E106" s="35">
        <f t="shared" si="23"/>
        <v>0</v>
      </c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35">
        <f t="shared" si="24"/>
        <v>0</v>
      </c>
      <c r="AB106" s="35">
        <f t="shared" si="25"/>
        <v>0</v>
      </c>
    </row>
    <row r="107" spans="1:54" ht="13.5" hidden="1" customHeight="1" x14ac:dyDescent="0.2">
      <c r="A107" s="47"/>
      <c r="B107" s="59" t="s">
        <v>196</v>
      </c>
      <c r="C107" s="47"/>
      <c r="D107" s="60"/>
      <c r="E107" s="35">
        <f t="shared" si="23"/>
        <v>0</v>
      </c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35">
        <f t="shared" si="24"/>
        <v>0</v>
      </c>
      <c r="AB107" s="35">
        <f t="shared" si="25"/>
        <v>0</v>
      </c>
    </row>
    <row r="108" spans="1:54" ht="13.5" customHeight="1" x14ac:dyDescent="0.2">
      <c r="A108" s="47"/>
      <c r="B108" s="59" t="s">
        <v>197</v>
      </c>
      <c r="C108" s="47">
        <v>1</v>
      </c>
      <c r="D108" s="60">
        <v>2555</v>
      </c>
      <c r="E108" s="35">
        <f t="shared" si="23"/>
        <v>2555</v>
      </c>
      <c r="F108" s="60"/>
      <c r="G108" s="60">
        <f>D108*0.1</f>
        <v>255.5</v>
      </c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>
        <v>1168</v>
      </c>
      <c r="AA108" s="35">
        <f t="shared" si="24"/>
        <v>3978.5</v>
      </c>
      <c r="AB108" s="35">
        <f t="shared" si="25"/>
        <v>47742</v>
      </c>
    </row>
    <row r="109" spans="1:54" ht="13.5" customHeight="1" x14ac:dyDescent="0.2">
      <c r="A109" s="47"/>
      <c r="B109" s="59" t="s">
        <v>118</v>
      </c>
      <c r="C109" s="47">
        <v>1</v>
      </c>
      <c r="D109" s="60">
        <v>5090.3999999999996</v>
      </c>
      <c r="E109" s="35">
        <f t="shared" si="23"/>
        <v>5090.3999999999996</v>
      </c>
      <c r="F109" s="35">
        <f>E109*0.5</f>
        <v>2545.1999999999998</v>
      </c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35">
        <f t="shared" si="24"/>
        <v>7635.5999999999995</v>
      </c>
      <c r="AB109" s="35">
        <f t="shared" si="25"/>
        <v>91627.199999999997</v>
      </c>
    </row>
    <row r="110" spans="1:54" ht="0.75" customHeight="1" x14ac:dyDescent="0.2">
      <c r="A110" s="47"/>
      <c r="B110" s="59" t="s">
        <v>119</v>
      </c>
      <c r="C110" s="47"/>
      <c r="D110" s="60"/>
      <c r="E110" s="35">
        <f t="shared" si="23"/>
        <v>0</v>
      </c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35">
        <f t="shared" si="24"/>
        <v>0</v>
      </c>
      <c r="AB110" s="35">
        <f t="shared" si="25"/>
        <v>0</v>
      </c>
    </row>
    <row r="111" spans="1:54" ht="13.5" hidden="1" customHeight="1" x14ac:dyDescent="0.2">
      <c r="A111" s="47"/>
      <c r="B111" s="59" t="s">
        <v>120</v>
      </c>
      <c r="C111" s="47"/>
      <c r="D111" s="60"/>
      <c r="E111" s="35">
        <f t="shared" si="23"/>
        <v>0</v>
      </c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35">
        <f t="shared" si="24"/>
        <v>0</v>
      </c>
      <c r="AB111" s="35">
        <f t="shared" si="25"/>
        <v>0</v>
      </c>
    </row>
    <row r="112" spans="1:54" ht="12" customHeight="1" x14ac:dyDescent="0.2">
      <c r="A112" s="47"/>
      <c r="B112" s="59" t="s">
        <v>121</v>
      </c>
      <c r="C112" s="47">
        <v>1</v>
      </c>
      <c r="D112" s="60">
        <v>3207</v>
      </c>
      <c r="E112" s="35">
        <f t="shared" si="23"/>
        <v>3207</v>
      </c>
      <c r="F112" s="35">
        <f>E112*0.5</f>
        <v>1603.5</v>
      </c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35">
        <f t="shared" si="24"/>
        <v>4810.5</v>
      </c>
      <c r="AB112" s="35">
        <f t="shared" si="25"/>
        <v>57726</v>
      </c>
    </row>
    <row r="113" spans="1:28" ht="13.5" hidden="1" customHeight="1" x14ac:dyDescent="0.2">
      <c r="A113" s="47"/>
      <c r="B113" s="59" t="s">
        <v>122</v>
      </c>
      <c r="C113" s="47"/>
      <c r="D113" s="60"/>
      <c r="E113" s="35">
        <f t="shared" si="23"/>
        <v>0</v>
      </c>
      <c r="F113" s="35">
        <f t="shared" ref="F113:F121" si="26">E113*0.5</f>
        <v>0</v>
      </c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35">
        <f t="shared" si="24"/>
        <v>0</v>
      </c>
      <c r="AB113" s="35">
        <f t="shared" si="25"/>
        <v>0</v>
      </c>
    </row>
    <row r="114" spans="1:28" ht="2.25" hidden="1" customHeight="1" x14ac:dyDescent="0.2">
      <c r="A114" s="47">
        <v>38</v>
      </c>
      <c r="B114" s="48" t="s">
        <v>123</v>
      </c>
      <c r="C114" s="47"/>
      <c r="D114" s="60"/>
      <c r="E114" s="35">
        <f t="shared" si="23"/>
        <v>0</v>
      </c>
      <c r="F114" s="35">
        <f t="shared" si="26"/>
        <v>0</v>
      </c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35">
        <f t="shared" si="24"/>
        <v>0</v>
      </c>
      <c r="AB114" s="35">
        <f t="shared" si="25"/>
        <v>0</v>
      </c>
    </row>
    <row r="115" spans="1:28" ht="13.5" hidden="1" customHeight="1" x14ac:dyDescent="0.2">
      <c r="A115" s="47">
        <v>39</v>
      </c>
      <c r="B115" s="48" t="s">
        <v>124</v>
      </c>
      <c r="C115" s="47"/>
      <c r="D115" s="60"/>
      <c r="E115" s="35">
        <f t="shared" si="23"/>
        <v>0</v>
      </c>
      <c r="F115" s="35">
        <f t="shared" si="26"/>
        <v>0</v>
      </c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35">
        <f t="shared" si="24"/>
        <v>0</v>
      </c>
      <c r="AB115" s="35">
        <f t="shared" si="25"/>
        <v>0</v>
      </c>
    </row>
    <row r="116" spans="1:28" ht="13.5" hidden="1" customHeight="1" x14ac:dyDescent="0.2">
      <c r="A116" s="47">
        <v>40</v>
      </c>
      <c r="B116" s="48" t="s">
        <v>125</v>
      </c>
      <c r="C116" s="47"/>
      <c r="D116" s="60"/>
      <c r="E116" s="35">
        <f t="shared" si="23"/>
        <v>0</v>
      </c>
      <c r="F116" s="35">
        <f t="shared" si="26"/>
        <v>0</v>
      </c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35">
        <f t="shared" si="24"/>
        <v>0</v>
      </c>
      <c r="AB116" s="35">
        <f t="shared" si="25"/>
        <v>0</v>
      </c>
    </row>
    <row r="117" spans="1:28" ht="13.5" customHeight="1" x14ac:dyDescent="0.2">
      <c r="A117" s="47">
        <v>41</v>
      </c>
      <c r="B117" s="48" t="s">
        <v>126</v>
      </c>
      <c r="C117" s="47">
        <v>1</v>
      </c>
      <c r="D117" s="60">
        <v>2890</v>
      </c>
      <c r="E117" s="35">
        <f t="shared" si="23"/>
        <v>2890</v>
      </c>
      <c r="F117" s="35">
        <f t="shared" si="26"/>
        <v>1445</v>
      </c>
      <c r="G117" s="60">
        <f>D117*0.1</f>
        <v>289</v>
      </c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>
        <f>E117*0.15</f>
        <v>433.5</v>
      </c>
      <c r="Y117" s="60"/>
      <c r="Z117" s="60"/>
      <c r="AA117" s="35">
        <f t="shared" si="24"/>
        <v>5057.5</v>
      </c>
      <c r="AB117" s="35">
        <f t="shared" si="25"/>
        <v>60690</v>
      </c>
    </row>
    <row r="118" spans="1:28" ht="0.75" customHeight="1" x14ac:dyDescent="0.2">
      <c r="A118" s="47"/>
      <c r="B118" s="48" t="s">
        <v>127</v>
      </c>
      <c r="C118" s="47"/>
      <c r="D118" s="60"/>
      <c r="E118" s="35">
        <f t="shared" si="23"/>
        <v>0</v>
      </c>
      <c r="F118" s="35">
        <f t="shared" si="26"/>
        <v>0</v>
      </c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35">
        <f t="shared" si="24"/>
        <v>0</v>
      </c>
      <c r="AB118" s="35">
        <f t="shared" si="25"/>
        <v>0</v>
      </c>
    </row>
    <row r="119" spans="1:28" ht="13.5" hidden="1" customHeight="1" x14ac:dyDescent="0.2">
      <c r="A119" s="47"/>
      <c r="B119" s="48" t="s">
        <v>128</v>
      </c>
      <c r="C119" s="47"/>
      <c r="D119" s="60"/>
      <c r="E119" s="35">
        <f t="shared" si="23"/>
        <v>0</v>
      </c>
      <c r="F119" s="35">
        <f t="shared" si="26"/>
        <v>0</v>
      </c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35">
        <f t="shared" si="24"/>
        <v>0</v>
      </c>
      <c r="AB119" s="35">
        <f t="shared" si="25"/>
        <v>0</v>
      </c>
    </row>
    <row r="120" spans="1:28" ht="13.5" hidden="1" customHeight="1" x14ac:dyDescent="0.2">
      <c r="A120" s="47"/>
      <c r="B120" s="48" t="s">
        <v>129</v>
      </c>
      <c r="C120" s="47"/>
      <c r="D120" s="60"/>
      <c r="E120" s="35">
        <f t="shared" si="23"/>
        <v>0</v>
      </c>
      <c r="F120" s="35">
        <f t="shared" si="26"/>
        <v>0</v>
      </c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35">
        <f t="shared" si="24"/>
        <v>0</v>
      </c>
      <c r="AB120" s="35">
        <f t="shared" si="25"/>
        <v>0</v>
      </c>
    </row>
    <row r="121" spans="1:28" ht="12.75" customHeight="1" x14ac:dyDescent="0.2">
      <c r="A121" s="47"/>
      <c r="B121" s="48" t="s">
        <v>130</v>
      </c>
      <c r="C121" s="47">
        <v>1</v>
      </c>
      <c r="D121" s="60">
        <v>2890</v>
      </c>
      <c r="E121" s="35">
        <f t="shared" si="23"/>
        <v>2890</v>
      </c>
      <c r="F121" s="35">
        <f t="shared" si="26"/>
        <v>1445</v>
      </c>
      <c r="G121" s="60">
        <f>D121*0.1</f>
        <v>289</v>
      </c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35">
        <f t="shared" si="24"/>
        <v>4624</v>
      </c>
      <c r="AB121" s="35">
        <f t="shared" si="25"/>
        <v>55488</v>
      </c>
    </row>
    <row r="122" spans="1:28" ht="13.5" hidden="1" customHeight="1" x14ac:dyDescent="0.2">
      <c r="A122" s="47">
        <v>42</v>
      </c>
      <c r="B122" s="48" t="s">
        <v>131</v>
      </c>
      <c r="C122" s="47"/>
      <c r="D122" s="60"/>
      <c r="E122" s="35">
        <f t="shared" si="23"/>
        <v>0</v>
      </c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35">
        <f t="shared" si="24"/>
        <v>0</v>
      </c>
      <c r="AB122" s="35">
        <f t="shared" si="25"/>
        <v>0</v>
      </c>
    </row>
    <row r="123" spans="1:28" ht="12.75" customHeight="1" x14ac:dyDescent="0.2">
      <c r="A123" s="47"/>
      <c r="B123" s="48" t="s">
        <v>132</v>
      </c>
      <c r="C123" s="47">
        <v>1</v>
      </c>
      <c r="D123" s="60">
        <v>2238</v>
      </c>
      <c r="E123" s="35">
        <f t="shared" si="23"/>
        <v>2238</v>
      </c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>
        <v>1485</v>
      </c>
      <c r="AA123" s="35">
        <f t="shared" si="24"/>
        <v>3723</v>
      </c>
      <c r="AB123" s="35">
        <f t="shared" si="25"/>
        <v>44676</v>
      </c>
    </row>
    <row r="124" spans="1:28" ht="13.5" hidden="1" customHeight="1" x14ac:dyDescent="0.2">
      <c r="A124" s="47">
        <v>43</v>
      </c>
      <c r="B124" s="48" t="s">
        <v>133</v>
      </c>
      <c r="C124" s="47"/>
      <c r="D124" s="60"/>
      <c r="E124" s="35">
        <f t="shared" si="23"/>
        <v>0</v>
      </c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35">
        <f t="shared" si="24"/>
        <v>0</v>
      </c>
      <c r="AB124" s="35">
        <f t="shared" si="25"/>
        <v>0</v>
      </c>
    </row>
    <row r="125" spans="1:28" ht="13.5" customHeight="1" x14ac:dyDescent="0.2">
      <c r="A125" s="47"/>
      <c r="B125" s="48" t="s">
        <v>134</v>
      </c>
      <c r="C125" s="47">
        <v>1.5</v>
      </c>
      <c r="D125" s="60">
        <v>2238</v>
      </c>
      <c r="E125" s="35">
        <f t="shared" si="23"/>
        <v>3357</v>
      </c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35">
        <f t="shared" si="24"/>
        <v>3357</v>
      </c>
      <c r="AB125" s="35">
        <f t="shared" si="25"/>
        <v>40284</v>
      </c>
    </row>
    <row r="126" spans="1:28" ht="2.25" hidden="1" customHeight="1" x14ac:dyDescent="0.2">
      <c r="A126" s="47"/>
      <c r="B126" s="48" t="s">
        <v>135</v>
      </c>
      <c r="C126" s="47"/>
      <c r="D126" s="60"/>
      <c r="E126" s="35">
        <f t="shared" si="23"/>
        <v>0</v>
      </c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35">
        <f t="shared" si="24"/>
        <v>0</v>
      </c>
      <c r="AB126" s="35">
        <f t="shared" si="25"/>
        <v>0</v>
      </c>
    </row>
    <row r="127" spans="1:28" ht="13.5" hidden="1" customHeight="1" x14ac:dyDescent="0.2">
      <c r="A127" s="47"/>
      <c r="B127" s="48" t="s">
        <v>136</v>
      </c>
      <c r="C127" s="47"/>
      <c r="D127" s="60"/>
      <c r="E127" s="35">
        <f t="shared" si="23"/>
        <v>0</v>
      </c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35">
        <f t="shared" si="24"/>
        <v>0</v>
      </c>
      <c r="AB127" s="35">
        <f t="shared" si="25"/>
        <v>0</v>
      </c>
    </row>
    <row r="128" spans="1:28" ht="13.5" hidden="1" customHeight="1" x14ac:dyDescent="0.2">
      <c r="A128" s="47">
        <v>45</v>
      </c>
      <c r="B128" s="48" t="s">
        <v>137</v>
      </c>
      <c r="C128" s="47"/>
      <c r="D128" s="60"/>
      <c r="E128" s="35">
        <f t="shared" si="23"/>
        <v>0</v>
      </c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35">
        <f t="shared" si="24"/>
        <v>0</v>
      </c>
      <c r="AB128" s="35">
        <f t="shared" si="25"/>
        <v>0</v>
      </c>
    </row>
    <row r="129" spans="1:28" ht="13.5" hidden="1" customHeight="1" x14ac:dyDescent="0.2">
      <c r="A129" s="47"/>
      <c r="B129" s="48" t="s">
        <v>138</v>
      </c>
      <c r="C129" s="47"/>
      <c r="D129" s="60"/>
      <c r="E129" s="35">
        <f t="shared" si="23"/>
        <v>0</v>
      </c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35">
        <f t="shared" si="24"/>
        <v>0</v>
      </c>
      <c r="AB129" s="35">
        <f t="shared" si="25"/>
        <v>0</v>
      </c>
    </row>
    <row r="130" spans="1:28" ht="13.5" hidden="1" customHeight="1" x14ac:dyDescent="0.2">
      <c r="A130" s="47"/>
      <c r="B130" s="48" t="s">
        <v>139</v>
      </c>
      <c r="C130" s="47"/>
      <c r="D130" s="60"/>
      <c r="E130" s="35">
        <f t="shared" si="23"/>
        <v>0</v>
      </c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35">
        <f t="shared" si="24"/>
        <v>0</v>
      </c>
      <c r="AB130" s="35">
        <f t="shared" si="25"/>
        <v>0</v>
      </c>
    </row>
    <row r="131" spans="1:28" ht="8.25" hidden="1" customHeight="1" x14ac:dyDescent="0.2">
      <c r="A131" s="47"/>
      <c r="B131" s="48" t="s">
        <v>140</v>
      </c>
      <c r="C131" s="47"/>
      <c r="D131" s="60"/>
      <c r="E131" s="35">
        <f t="shared" si="23"/>
        <v>0</v>
      </c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35">
        <f t="shared" si="24"/>
        <v>0</v>
      </c>
      <c r="AB131" s="35">
        <f t="shared" si="25"/>
        <v>0</v>
      </c>
    </row>
    <row r="132" spans="1:28" ht="16.5" customHeight="1" x14ac:dyDescent="0.2">
      <c r="A132" s="47"/>
      <c r="B132" s="48" t="s">
        <v>141</v>
      </c>
      <c r="C132" s="47">
        <v>0.75</v>
      </c>
      <c r="D132" s="60">
        <v>3207</v>
      </c>
      <c r="E132" s="35">
        <f t="shared" si="23"/>
        <v>2405.25</v>
      </c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>
        <v>387</v>
      </c>
      <c r="AA132" s="35">
        <f t="shared" si="24"/>
        <v>2792.25</v>
      </c>
      <c r="AB132" s="35">
        <f t="shared" si="25"/>
        <v>33507</v>
      </c>
    </row>
    <row r="133" spans="1:28" ht="0.75" customHeight="1" x14ac:dyDescent="0.2">
      <c r="A133" s="47"/>
      <c r="B133" s="48" t="s">
        <v>142</v>
      </c>
      <c r="C133" s="47"/>
      <c r="D133" s="60"/>
      <c r="E133" s="35">
        <f t="shared" si="23"/>
        <v>0</v>
      </c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35">
        <f t="shared" si="24"/>
        <v>0</v>
      </c>
      <c r="AB133" s="35">
        <f t="shared" si="25"/>
        <v>0</v>
      </c>
    </row>
    <row r="134" spans="1:28" ht="13.5" hidden="1" customHeight="1" x14ac:dyDescent="0.2">
      <c r="A134" s="47"/>
      <c r="B134" s="48" t="s">
        <v>143</v>
      </c>
      <c r="C134" s="47"/>
      <c r="D134" s="60"/>
      <c r="E134" s="35">
        <f t="shared" si="23"/>
        <v>0</v>
      </c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35">
        <f t="shared" si="24"/>
        <v>0</v>
      </c>
      <c r="AB134" s="35">
        <f t="shared" si="25"/>
        <v>0</v>
      </c>
    </row>
    <row r="135" spans="1:28" ht="12" customHeight="1" x14ac:dyDescent="0.2">
      <c r="A135" s="47"/>
      <c r="B135" s="48" t="s">
        <v>143</v>
      </c>
      <c r="C135" s="47">
        <v>0.25</v>
      </c>
      <c r="D135" s="60">
        <v>2890</v>
      </c>
      <c r="E135" s="35">
        <f t="shared" si="23"/>
        <v>722.5</v>
      </c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35">
        <f t="shared" si="24"/>
        <v>722.5</v>
      </c>
      <c r="AB135" s="35">
        <f t="shared" si="25"/>
        <v>8670</v>
      </c>
    </row>
    <row r="136" spans="1:28" ht="13.5" customHeight="1" x14ac:dyDescent="0.2">
      <c r="A136" s="47">
        <v>47</v>
      </c>
      <c r="B136" s="61" t="s">
        <v>144</v>
      </c>
      <c r="C136" s="47">
        <f>SUM(C101:C135)</f>
        <v>9.5</v>
      </c>
      <c r="D136" s="60">
        <f t="shared" ref="D136:AB136" si="27">SUM(D101:D135)</f>
        <v>32578.6</v>
      </c>
      <c r="E136" s="60">
        <f t="shared" si="27"/>
        <v>30728.35</v>
      </c>
      <c r="F136" s="60">
        <f t="shared" si="27"/>
        <v>7038.7</v>
      </c>
      <c r="G136" s="60">
        <f t="shared" si="27"/>
        <v>833.5</v>
      </c>
      <c r="H136" s="60">
        <f t="shared" si="27"/>
        <v>0</v>
      </c>
      <c r="I136" s="60">
        <f t="shared" si="27"/>
        <v>0</v>
      </c>
      <c r="J136" s="60">
        <f t="shared" si="27"/>
        <v>0</v>
      </c>
      <c r="K136" s="60">
        <f t="shared" si="27"/>
        <v>0</v>
      </c>
      <c r="L136" s="60">
        <f t="shared" si="27"/>
        <v>0</v>
      </c>
      <c r="M136" s="60">
        <f t="shared" si="27"/>
        <v>0</v>
      </c>
      <c r="N136" s="60">
        <f t="shared" si="27"/>
        <v>0</v>
      </c>
      <c r="O136" s="60">
        <f t="shared" si="27"/>
        <v>0</v>
      </c>
      <c r="P136" s="60">
        <f t="shared" si="27"/>
        <v>0</v>
      </c>
      <c r="Q136" s="60">
        <f t="shared" si="27"/>
        <v>0</v>
      </c>
      <c r="R136" s="60">
        <f t="shared" si="27"/>
        <v>0</v>
      </c>
      <c r="S136" s="60">
        <f t="shared" si="27"/>
        <v>0</v>
      </c>
      <c r="T136" s="60">
        <f t="shared" si="27"/>
        <v>0</v>
      </c>
      <c r="U136" s="60">
        <f t="shared" si="27"/>
        <v>0</v>
      </c>
      <c r="V136" s="60">
        <f t="shared" si="27"/>
        <v>0</v>
      </c>
      <c r="W136" s="60">
        <f t="shared" si="27"/>
        <v>0</v>
      </c>
      <c r="X136" s="60">
        <f t="shared" si="27"/>
        <v>433.5</v>
      </c>
      <c r="Y136" s="60">
        <f t="shared" si="27"/>
        <v>0</v>
      </c>
      <c r="Z136" s="60">
        <f t="shared" si="27"/>
        <v>3040</v>
      </c>
      <c r="AA136" s="66">
        <f t="shared" si="27"/>
        <v>42074.05</v>
      </c>
      <c r="AB136" s="60">
        <f t="shared" si="27"/>
        <v>504888.6</v>
      </c>
    </row>
    <row r="137" spans="1:28" ht="12" customHeight="1" x14ac:dyDescent="0.2">
      <c r="A137" s="74" t="s">
        <v>145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</row>
    <row r="138" spans="1:28" ht="1.5" customHeight="1" x14ac:dyDescent="0.2">
      <c r="A138" s="58"/>
      <c r="B138" s="62" t="s">
        <v>146</v>
      </c>
      <c r="C138" s="47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35">
        <f t="shared" ref="AA138" si="28">SUM(E138:Z138)</f>
        <v>0</v>
      </c>
      <c r="AB138" s="35">
        <f t="shared" ref="AB138:AB177" si="29">AA138*12</f>
        <v>0</v>
      </c>
    </row>
    <row r="139" spans="1:28" ht="13.5" hidden="1" customHeight="1" x14ac:dyDescent="0.2">
      <c r="A139" s="58"/>
      <c r="B139" s="62" t="s">
        <v>147</v>
      </c>
      <c r="C139" s="47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35">
        <f t="shared" ref="AA139:AA177" si="30">SUM(E139:Z139)</f>
        <v>0</v>
      </c>
      <c r="AB139" s="35">
        <f t="shared" si="29"/>
        <v>0</v>
      </c>
    </row>
    <row r="140" spans="1:28" ht="12" customHeight="1" x14ac:dyDescent="0.2">
      <c r="A140" s="58"/>
      <c r="B140" s="48" t="s">
        <v>148</v>
      </c>
      <c r="C140" s="47">
        <v>2.5</v>
      </c>
      <c r="D140" s="60">
        <v>2238</v>
      </c>
      <c r="E140" s="35">
        <f>SUM(C140*D140)</f>
        <v>5595</v>
      </c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>
        <v>3712.5</v>
      </c>
      <c r="AA140" s="35">
        <f t="shared" si="30"/>
        <v>9307.5</v>
      </c>
      <c r="AB140" s="35">
        <f t="shared" si="29"/>
        <v>111690</v>
      </c>
    </row>
    <row r="141" spans="1:28" ht="1.5" hidden="1" customHeight="1" x14ac:dyDescent="0.2">
      <c r="A141" s="58"/>
      <c r="B141" s="48" t="s">
        <v>149</v>
      </c>
      <c r="C141" s="47"/>
      <c r="D141" s="60"/>
      <c r="E141" s="35">
        <f t="shared" ref="E141:E176" si="31">SUM(C141*D141)</f>
        <v>0</v>
      </c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35">
        <f t="shared" si="30"/>
        <v>0</v>
      </c>
      <c r="AB141" s="35">
        <f t="shared" si="29"/>
        <v>0</v>
      </c>
    </row>
    <row r="142" spans="1:28" ht="13.5" hidden="1" customHeight="1" x14ac:dyDescent="0.2">
      <c r="A142" s="47">
        <v>48</v>
      </c>
      <c r="B142" s="48" t="s">
        <v>150</v>
      </c>
      <c r="C142" s="47"/>
      <c r="D142" s="60"/>
      <c r="E142" s="35">
        <f t="shared" si="31"/>
        <v>0</v>
      </c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35">
        <f t="shared" si="30"/>
        <v>0</v>
      </c>
      <c r="AB142" s="35">
        <f t="shared" si="29"/>
        <v>0</v>
      </c>
    </row>
    <row r="143" spans="1:28" ht="13.5" customHeight="1" x14ac:dyDescent="0.2">
      <c r="A143" s="47"/>
      <c r="B143" s="48" t="s">
        <v>151</v>
      </c>
      <c r="C143" s="47">
        <v>7.25</v>
      </c>
      <c r="D143" s="60">
        <v>1921</v>
      </c>
      <c r="E143" s="35">
        <f t="shared" si="31"/>
        <v>13927.25</v>
      </c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>
        <f>E143*0.1</f>
        <v>1392.7250000000001</v>
      </c>
      <c r="S143" s="60"/>
      <c r="T143" s="60"/>
      <c r="U143" s="60"/>
      <c r="V143" s="60"/>
      <c r="W143" s="60"/>
      <c r="X143" s="60"/>
      <c r="Y143" s="60"/>
      <c r="Z143" s="60">
        <v>13064.5</v>
      </c>
      <c r="AA143" s="35">
        <f t="shared" si="30"/>
        <v>28384.474999999999</v>
      </c>
      <c r="AB143" s="35">
        <f t="shared" si="29"/>
        <v>340613.69999999995</v>
      </c>
    </row>
    <row r="144" spans="1:28" ht="13.5" customHeight="1" x14ac:dyDescent="0.2">
      <c r="A144" s="47">
        <v>49</v>
      </c>
      <c r="B144" s="48" t="s">
        <v>152</v>
      </c>
      <c r="C144" s="47">
        <v>5.5</v>
      </c>
      <c r="D144" s="60">
        <v>1762</v>
      </c>
      <c r="E144" s="35">
        <f t="shared" si="31"/>
        <v>9691</v>
      </c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>
        <f>E144*0.1</f>
        <v>969.1</v>
      </c>
      <c r="S144" s="60"/>
      <c r="T144" s="60"/>
      <c r="U144" s="60"/>
      <c r="V144" s="60"/>
      <c r="W144" s="60"/>
      <c r="X144" s="60"/>
      <c r="Y144" s="60"/>
      <c r="Z144" s="60">
        <v>11157.8</v>
      </c>
      <c r="AA144" s="35">
        <f t="shared" si="30"/>
        <v>21817.9</v>
      </c>
      <c r="AB144" s="35">
        <f t="shared" si="29"/>
        <v>261814.80000000002</v>
      </c>
    </row>
    <row r="145" spans="1:28" ht="13.5" hidden="1" customHeight="1" x14ac:dyDescent="0.2">
      <c r="A145" s="47">
        <v>50</v>
      </c>
      <c r="B145" s="56" t="s">
        <v>153</v>
      </c>
      <c r="C145" s="47"/>
      <c r="D145" s="60"/>
      <c r="E145" s="35">
        <f t="shared" si="31"/>
        <v>0</v>
      </c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35">
        <f t="shared" si="30"/>
        <v>0</v>
      </c>
      <c r="AB145" s="35">
        <f t="shared" si="29"/>
        <v>0</v>
      </c>
    </row>
    <row r="146" spans="1:28" ht="13.5" hidden="1" customHeight="1" x14ac:dyDescent="0.2">
      <c r="A146" s="47"/>
      <c r="B146" s="56" t="s">
        <v>154</v>
      </c>
      <c r="C146" s="47"/>
      <c r="D146" s="60"/>
      <c r="E146" s="35">
        <f t="shared" si="31"/>
        <v>0</v>
      </c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35">
        <f t="shared" si="30"/>
        <v>0</v>
      </c>
      <c r="AB146" s="35">
        <f t="shared" si="29"/>
        <v>0</v>
      </c>
    </row>
    <row r="147" spans="1:28" ht="12.75" customHeight="1" x14ac:dyDescent="0.2">
      <c r="A147" s="47">
        <v>51</v>
      </c>
      <c r="B147" s="56" t="s">
        <v>155</v>
      </c>
      <c r="C147" s="47">
        <v>1.5</v>
      </c>
      <c r="D147" s="60">
        <v>1762</v>
      </c>
      <c r="E147" s="35">
        <f t="shared" si="31"/>
        <v>2643</v>
      </c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>
        <v>2941.5</v>
      </c>
      <c r="AA147" s="35">
        <f t="shared" si="30"/>
        <v>5584.5</v>
      </c>
      <c r="AB147" s="35">
        <f t="shared" si="29"/>
        <v>67014</v>
      </c>
    </row>
    <row r="148" spans="1:28" ht="13.5" hidden="1" customHeight="1" x14ac:dyDescent="0.2">
      <c r="A148" s="47"/>
      <c r="B148" s="56" t="s">
        <v>156</v>
      </c>
      <c r="C148" s="47"/>
      <c r="D148" s="60"/>
      <c r="E148" s="35">
        <f t="shared" si="31"/>
        <v>0</v>
      </c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35">
        <f t="shared" si="30"/>
        <v>0</v>
      </c>
      <c r="AB148" s="35">
        <f t="shared" si="29"/>
        <v>0</v>
      </c>
    </row>
    <row r="149" spans="1:28" ht="13.5" customHeight="1" x14ac:dyDescent="0.2">
      <c r="A149" s="52">
        <v>52</v>
      </c>
      <c r="B149" s="48" t="s">
        <v>157</v>
      </c>
      <c r="C149" s="47">
        <v>2.5</v>
      </c>
      <c r="D149" s="60">
        <v>1762</v>
      </c>
      <c r="E149" s="35">
        <f t="shared" si="31"/>
        <v>4405</v>
      </c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>
        <v>916.26</v>
      </c>
      <c r="U149" s="60"/>
      <c r="V149" s="60"/>
      <c r="W149" s="60"/>
      <c r="X149" s="60"/>
      <c r="Y149" s="60"/>
      <c r="Z149" s="60">
        <v>4902.5</v>
      </c>
      <c r="AA149" s="35">
        <f t="shared" si="30"/>
        <v>10223.76</v>
      </c>
      <c r="AB149" s="35">
        <f t="shared" si="29"/>
        <v>122685.12</v>
      </c>
    </row>
    <row r="150" spans="1:28" ht="13.5" hidden="1" customHeight="1" x14ac:dyDescent="0.2">
      <c r="A150" s="52"/>
      <c r="B150" s="48" t="s">
        <v>158</v>
      </c>
      <c r="C150" s="47"/>
      <c r="D150" s="60"/>
      <c r="E150" s="35">
        <f t="shared" si="31"/>
        <v>0</v>
      </c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35">
        <f t="shared" si="30"/>
        <v>0</v>
      </c>
      <c r="AB150" s="35">
        <f t="shared" si="29"/>
        <v>0</v>
      </c>
    </row>
    <row r="151" spans="1:28" ht="6" hidden="1" customHeight="1" x14ac:dyDescent="0.2">
      <c r="A151" s="52">
        <v>53</v>
      </c>
      <c r="B151" s="48" t="s">
        <v>159</v>
      </c>
      <c r="C151" s="47"/>
      <c r="D151" s="60"/>
      <c r="E151" s="35">
        <f t="shared" si="31"/>
        <v>0</v>
      </c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35">
        <f t="shared" si="30"/>
        <v>0</v>
      </c>
      <c r="AB151" s="35">
        <f t="shared" si="29"/>
        <v>0</v>
      </c>
    </row>
    <row r="152" spans="1:28" ht="13.5" hidden="1" customHeight="1" x14ac:dyDescent="0.2">
      <c r="A152" s="52">
        <v>54</v>
      </c>
      <c r="B152" s="48" t="s">
        <v>160</v>
      </c>
      <c r="C152" s="47"/>
      <c r="D152" s="60"/>
      <c r="E152" s="35">
        <f t="shared" si="31"/>
        <v>0</v>
      </c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35">
        <f t="shared" si="30"/>
        <v>0</v>
      </c>
      <c r="AB152" s="35">
        <f t="shared" si="29"/>
        <v>0</v>
      </c>
    </row>
    <row r="153" spans="1:28" ht="13.5" hidden="1" customHeight="1" x14ac:dyDescent="0.2">
      <c r="A153" s="52"/>
      <c r="B153" s="48" t="s">
        <v>161</v>
      </c>
      <c r="C153" s="47"/>
      <c r="D153" s="60"/>
      <c r="E153" s="35">
        <f t="shared" si="31"/>
        <v>0</v>
      </c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35">
        <f t="shared" si="30"/>
        <v>0</v>
      </c>
      <c r="AB153" s="35">
        <f t="shared" si="29"/>
        <v>0</v>
      </c>
    </row>
    <row r="154" spans="1:28" ht="13.5" hidden="1" customHeight="1" x14ac:dyDescent="0.2">
      <c r="A154" s="52"/>
      <c r="B154" s="48" t="s">
        <v>162</v>
      </c>
      <c r="C154" s="47"/>
      <c r="D154" s="60"/>
      <c r="E154" s="35">
        <f t="shared" si="31"/>
        <v>0</v>
      </c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35">
        <f t="shared" si="30"/>
        <v>0</v>
      </c>
      <c r="AB154" s="35">
        <f t="shared" si="29"/>
        <v>0</v>
      </c>
    </row>
    <row r="155" spans="1:28" ht="13.5" hidden="1" customHeight="1" x14ac:dyDescent="0.2">
      <c r="A155" s="63">
        <v>55</v>
      </c>
      <c r="B155" s="48" t="s">
        <v>163</v>
      </c>
      <c r="C155" s="47"/>
      <c r="D155" s="60"/>
      <c r="E155" s="35">
        <f t="shared" si="31"/>
        <v>0</v>
      </c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35">
        <f t="shared" si="30"/>
        <v>0</v>
      </c>
      <c r="AB155" s="35">
        <f t="shared" si="29"/>
        <v>0</v>
      </c>
    </row>
    <row r="156" spans="1:28" ht="13.5" hidden="1" customHeight="1" x14ac:dyDescent="0.2">
      <c r="A156" s="63"/>
      <c r="B156" s="48" t="s">
        <v>164</v>
      </c>
      <c r="C156" s="47"/>
      <c r="D156" s="60"/>
      <c r="E156" s="35">
        <f t="shared" si="31"/>
        <v>0</v>
      </c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35">
        <f t="shared" si="30"/>
        <v>0</v>
      </c>
      <c r="AB156" s="35">
        <f t="shared" si="29"/>
        <v>0</v>
      </c>
    </row>
    <row r="157" spans="1:28" ht="13.5" hidden="1" customHeight="1" x14ac:dyDescent="0.2">
      <c r="A157" s="52">
        <v>56</v>
      </c>
      <c r="B157" s="48" t="s">
        <v>165</v>
      </c>
      <c r="C157" s="47"/>
      <c r="D157" s="60"/>
      <c r="E157" s="35">
        <f t="shared" si="31"/>
        <v>0</v>
      </c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35">
        <f t="shared" si="30"/>
        <v>0</v>
      </c>
      <c r="AB157" s="35">
        <f t="shared" si="29"/>
        <v>0</v>
      </c>
    </row>
    <row r="158" spans="1:28" ht="13.5" hidden="1" customHeight="1" x14ac:dyDescent="0.2">
      <c r="A158" s="52">
        <v>57</v>
      </c>
      <c r="B158" s="48" t="s">
        <v>166</v>
      </c>
      <c r="C158" s="47"/>
      <c r="D158" s="60"/>
      <c r="E158" s="35">
        <f t="shared" si="31"/>
        <v>0</v>
      </c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35">
        <f t="shared" si="30"/>
        <v>0</v>
      </c>
      <c r="AB158" s="35">
        <f t="shared" si="29"/>
        <v>0</v>
      </c>
    </row>
    <row r="159" spans="1:28" ht="13.5" hidden="1" customHeight="1" x14ac:dyDescent="0.2">
      <c r="A159" s="52"/>
      <c r="B159" s="48" t="s">
        <v>167</v>
      </c>
      <c r="C159" s="47"/>
      <c r="D159" s="60"/>
      <c r="E159" s="35">
        <f t="shared" si="31"/>
        <v>0</v>
      </c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35">
        <f t="shared" si="30"/>
        <v>0</v>
      </c>
      <c r="AB159" s="35">
        <f t="shared" si="29"/>
        <v>0</v>
      </c>
    </row>
    <row r="160" spans="1:28" ht="13.5" hidden="1" customHeight="1" x14ac:dyDescent="0.2">
      <c r="A160" s="52"/>
      <c r="B160" s="48" t="s">
        <v>168</v>
      </c>
      <c r="C160" s="47"/>
      <c r="D160" s="60"/>
      <c r="E160" s="35">
        <f t="shared" si="31"/>
        <v>0</v>
      </c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35">
        <f t="shared" si="30"/>
        <v>0</v>
      </c>
      <c r="AB160" s="35">
        <f t="shared" si="29"/>
        <v>0</v>
      </c>
    </row>
    <row r="161" spans="1:28" ht="13.5" hidden="1" customHeight="1" x14ac:dyDescent="0.2">
      <c r="A161" s="52"/>
      <c r="B161" s="48" t="s">
        <v>169</v>
      </c>
      <c r="C161" s="47"/>
      <c r="D161" s="60"/>
      <c r="E161" s="35">
        <f t="shared" si="31"/>
        <v>0</v>
      </c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35">
        <f t="shared" si="30"/>
        <v>0</v>
      </c>
      <c r="AB161" s="35">
        <f t="shared" si="29"/>
        <v>0</v>
      </c>
    </row>
    <row r="162" spans="1:28" ht="13.5" hidden="1" customHeight="1" x14ac:dyDescent="0.2">
      <c r="A162" s="52"/>
      <c r="B162" s="48" t="s">
        <v>170</v>
      </c>
      <c r="C162" s="47"/>
      <c r="D162" s="60"/>
      <c r="E162" s="35">
        <f t="shared" si="31"/>
        <v>0</v>
      </c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35">
        <f t="shared" si="30"/>
        <v>0</v>
      </c>
      <c r="AB162" s="35">
        <f t="shared" si="29"/>
        <v>0</v>
      </c>
    </row>
    <row r="163" spans="1:28" ht="13.5" hidden="1" customHeight="1" x14ac:dyDescent="0.2">
      <c r="A163" s="52">
        <v>58</v>
      </c>
      <c r="B163" s="48" t="s">
        <v>171</v>
      </c>
      <c r="C163" s="47"/>
      <c r="D163" s="60"/>
      <c r="E163" s="35">
        <f t="shared" si="31"/>
        <v>0</v>
      </c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35">
        <f t="shared" si="30"/>
        <v>0</v>
      </c>
      <c r="AB163" s="35">
        <f t="shared" si="29"/>
        <v>0</v>
      </c>
    </row>
    <row r="164" spans="1:28" ht="13.5" hidden="1" customHeight="1" x14ac:dyDescent="0.2">
      <c r="A164" s="52"/>
      <c r="B164" s="48" t="s">
        <v>172</v>
      </c>
      <c r="C164" s="47"/>
      <c r="D164" s="60"/>
      <c r="E164" s="35">
        <f t="shared" si="31"/>
        <v>0</v>
      </c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35">
        <f t="shared" si="30"/>
        <v>0</v>
      </c>
      <c r="AB164" s="35">
        <f t="shared" si="29"/>
        <v>0</v>
      </c>
    </row>
    <row r="165" spans="1:28" ht="1.5" customHeight="1" x14ac:dyDescent="0.2">
      <c r="A165" s="52">
        <v>59</v>
      </c>
      <c r="B165" s="48" t="s">
        <v>173</v>
      </c>
      <c r="C165" s="47"/>
      <c r="D165" s="60"/>
      <c r="E165" s="35">
        <f t="shared" si="31"/>
        <v>0</v>
      </c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35">
        <f t="shared" si="30"/>
        <v>0</v>
      </c>
      <c r="AB165" s="35">
        <f t="shared" si="29"/>
        <v>0</v>
      </c>
    </row>
    <row r="166" spans="1:28" ht="13.5" hidden="1" customHeight="1" x14ac:dyDescent="0.2">
      <c r="A166" s="52">
        <v>60</v>
      </c>
      <c r="B166" s="48" t="s">
        <v>174</v>
      </c>
      <c r="C166" s="47"/>
      <c r="D166" s="60"/>
      <c r="E166" s="35">
        <f t="shared" si="31"/>
        <v>0</v>
      </c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35">
        <f t="shared" si="30"/>
        <v>0</v>
      </c>
      <c r="AB166" s="35">
        <f t="shared" si="29"/>
        <v>0</v>
      </c>
    </row>
    <row r="167" spans="1:28" ht="13.5" hidden="1" customHeight="1" x14ac:dyDescent="0.2">
      <c r="A167" s="52">
        <v>61</v>
      </c>
      <c r="B167" s="48" t="s">
        <v>175</v>
      </c>
      <c r="C167" s="47"/>
      <c r="D167" s="60"/>
      <c r="E167" s="35">
        <f t="shared" si="31"/>
        <v>0</v>
      </c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35">
        <f t="shared" si="30"/>
        <v>0</v>
      </c>
      <c r="AB167" s="35">
        <f t="shared" si="29"/>
        <v>0</v>
      </c>
    </row>
    <row r="168" spans="1:28" ht="13.5" hidden="1" customHeight="1" x14ac:dyDescent="0.2">
      <c r="A168" s="52">
        <v>62</v>
      </c>
      <c r="B168" s="48" t="s">
        <v>176</v>
      </c>
      <c r="C168" s="47"/>
      <c r="D168" s="60"/>
      <c r="E168" s="35">
        <f t="shared" si="31"/>
        <v>0</v>
      </c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35">
        <f t="shared" si="30"/>
        <v>0</v>
      </c>
      <c r="AB168" s="35">
        <f t="shared" si="29"/>
        <v>0</v>
      </c>
    </row>
    <row r="169" spans="1:28" ht="13.5" hidden="1" customHeight="1" x14ac:dyDescent="0.2">
      <c r="A169" s="52">
        <v>63</v>
      </c>
      <c r="B169" s="48" t="s">
        <v>177</v>
      </c>
      <c r="C169" s="47"/>
      <c r="D169" s="60"/>
      <c r="E169" s="35">
        <f t="shared" si="31"/>
        <v>0</v>
      </c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35">
        <f t="shared" si="30"/>
        <v>0</v>
      </c>
      <c r="AB169" s="35">
        <f t="shared" si="29"/>
        <v>0</v>
      </c>
    </row>
    <row r="170" spans="1:28" ht="13.5" hidden="1" customHeight="1" x14ac:dyDescent="0.2">
      <c r="A170" s="52">
        <v>64</v>
      </c>
      <c r="B170" s="48" t="s">
        <v>178</v>
      </c>
      <c r="C170" s="47"/>
      <c r="D170" s="60"/>
      <c r="E170" s="35">
        <f t="shared" si="31"/>
        <v>0</v>
      </c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35">
        <f t="shared" si="30"/>
        <v>0</v>
      </c>
      <c r="AB170" s="35">
        <f t="shared" si="29"/>
        <v>0</v>
      </c>
    </row>
    <row r="171" spans="1:28" ht="13.5" hidden="1" customHeight="1" x14ac:dyDescent="0.2">
      <c r="A171" s="52"/>
      <c r="B171" s="48" t="s">
        <v>179</v>
      </c>
      <c r="C171" s="47"/>
      <c r="D171" s="60"/>
      <c r="E171" s="35">
        <f t="shared" si="31"/>
        <v>0</v>
      </c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35">
        <f t="shared" si="30"/>
        <v>0</v>
      </c>
      <c r="AB171" s="35">
        <f t="shared" si="29"/>
        <v>0</v>
      </c>
    </row>
    <row r="172" spans="1:28" ht="13.5" hidden="1" customHeight="1" x14ac:dyDescent="0.2">
      <c r="A172" s="52"/>
      <c r="B172" s="48" t="s">
        <v>180</v>
      </c>
      <c r="C172" s="47"/>
      <c r="D172" s="60"/>
      <c r="E172" s="35">
        <f t="shared" si="31"/>
        <v>0</v>
      </c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35">
        <f t="shared" si="30"/>
        <v>0</v>
      </c>
      <c r="AB172" s="35">
        <f t="shared" si="29"/>
        <v>0</v>
      </c>
    </row>
    <row r="173" spans="1:28" ht="13.5" hidden="1" customHeight="1" x14ac:dyDescent="0.2">
      <c r="A173" s="52"/>
      <c r="B173" s="48" t="s">
        <v>181</v>
      </c>
      <c r="C173" s="47"/>
      <c r="D173" s="60"/>
      <c r="E173" s="35">
        <f t="shared" si="31"/>
        <v>0</v>
      </c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35">
        <f t="shared" si="30"/>
        <v>0</v>
      </c>
      <c r="AB173" s="35">
        <f t="shared" si="29"/>
        <v>0</v>
      </c>
    </row>
    <row r="174" spans="1:28" ht="13.5" hidden="1" customHeight="1" x14ac:dyDescent="0.2">
      <c r="A174" s="52"/>
      <c r="B174" s="48" t="s">
        <v>182</v>
      </c>
      <c r="C174" s="47"/>
      <c r="D174" s="60"/>
      <c r="E174" s="35">
        <f t="shared" si="31"/>
        <v>0</v>
      </c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35">
        <f t="shared" si="30"/>
        <v>0</v>
      </c>
      <c r="AB174" s="35">
        <f t="shared" si="29"/>
        <v>0</v>
      </c>
    </row>
    <row r="175" spans="1:28" ht="13.5" hidden="1" customHeight="1" x14ac:dyDescent="0.2">
      <c r="A175" s="52"/>
      <c r="B175" s="48" t="s">
        <v>183</v>
      </c>
      <c r="C175" s="47"/>
      <c r="D175" s="60"/>
      <c r="E175" s="35">
        <f t="shared" si="31"/>
        <v>0</v>
      </c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35">
        <f t="shared" si="30"/>
        <v>0</v>
      </c>
      <c r="AB175" s="35">
        <f t="shared" si="29"/>
        <v>0</v>
      </c>
    </row>
    <row r="176" spans="1:28" ht="13.5" customHeight="1" x14ac:dyDescent="0.2">
      <c r="A176" s="52"/>
      <c r="B176" s="48" t="s">
        <v>184</v>
      </c>
      <c r="C176" s="47">
        <v>1</v>
      </c>
      <c r="D176" s="60">
        <v>1762</v>
      </c>
      <c r="E176" s="35">
        <f t="shared" si="31"/>
        <v>1762</v>
      </c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>
        <v>1961</v>
      </c>
      <c r="AA176" s="35">
        <f t="shared" si="30"/>
        <v>3723</v>
      </c>
      <c r="AB176" s="35">
        <f t="shared" si="29"/>
        <v>44676</v>
      </c>
    </row>
    <row r="177" spans="1:29" ht="1.5" customHeight="1" x14ac:dyDescent="0.2">
      <c r="A177" s="22"/>
      <c r="B177" s="45" t="s">
        <v>185</v>
      </c>
      <c r="C177" s="15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12">
        <f t="shared" si="30"/>
        <v>0</v>
      </c>
      <c r="AB177" s="12">
        <f t="shared" si="29"/>
        <v>0</v>
      </c>
    </row>
    <row r="178" spans="1:29" s="26" customFormat="1" ht="14.25" customHeight="1" x14ac:dyDescent="0.2">
      <c r="A178" s="23">
        <v>65</v>
      </c>
      <c r="B178" s="21" t="s">
        <v>186</v>
      </c>
      <c r="C178" s="24">
        <f>SUM(C138:C177)</f>
        <v>20.25</v>
      </c>
      <c r="D178" s="25">
        <f t="shared" ref="D178:AC178" si="32">SUM(D138:D177)</f>
        <v>11207</v>
      </c>
      <c r="E178" s="25">
        <f t="shared" si="32"/>
        <v>38023.25</v>
      </c>
      <c r="F178" s="25">
        <f t="shared" si="32"/>
        <v>0</v>
      </c>
      <c r="G178" s="25">
        <f t="shared" si="32"/>
        <v>0</v>
      </c>
      <c r="H178" s="25">
        <f t="shared" si="32"/>
        <v>0</v>
      </c>
      <c r="I178" s="25">
        <f t="shared" si="32"/>
        <v>0</v>
      </c>
      <c r="J178" s="25">
        <f t="shared" si="32"/>
        <v>0</v>
      </c>
      <c r="K178" s="25">
        <f t="shared" si="32"/>
        <v>0</v>
      </c>
      <c r="L178" s="25">
        <f t="shared" si="32"/>
        <v>0</v>
      </c>
      <c r="M178" s="25">
        <f t="shared" si="32"/>
        <v>0</v>
      </c>
      <c r="N178" s="25">
        <f t="shared" si="32"/>
        <v>0</v>
      </c>
      <c r="O178" s="25">
        <f t="shared" si="32"/>
        <v>0</v>
      </c>
      <c r="P178" s="25">
        <f t="shared" si="32"/>
        <v>0</v>
      </c>
      <c r="Q178" s="25">
        <f t="shared" ref="Q178" si="33">SUM(Q138:Q177)</f>
        <v>0</v>
      </c>
      <c r="R178" s="25">
        <f t="shared" ref="R178" si="34">SUM(R138:R177)</f>
        <v>2361.8250000000003</v>
      </c>
      <c r="S178" s="25">
        <f t="shared" si="32"/>
        <v>0</v>
      </c>
      <c r="T178" s="25">
        <f t="shared" si="32"/>
        <v>916.26</v>
      </c>
      <c r="U178" s="25">
        <f t="shared" si="32"/>
        <v>0</v>
      </c>
      <c r="V178" s="25">
        <f t="shared" si="32"/>
        <v>0</v>
      </c>
      <c r="W178" s="25">
        <f t="shared" si="32"/>
        <v>0</v>
      </c>
      <c r="X178" s="25">
        <f t="shared" si="32"/>
        <v>0</v>
      </c>
      <c r="Y178" s="25">
        <f t="shared" si="32"/>
        <v>0</v>
      </c>
      <c r="Z178" s="25">
        <f t="shared" si="32"/>
        <v>37739.800000000003</v>
      </c>
      <c r="AA178" s="25">
        <f t="shared" si="32"/>
        <v>79041.134999999995</v>
      </c>
      <c r="AB178" s="25">
        <f t="shared" si="32"/>
        <v>948493.62</v>
      </c>
      <c r="AC178" s="24">
        <f t="shared" si="32"/>
        <v>0</v>
      </c>
    </row>
    <row r="179" spans="1:29" s="26" customFormat="1" ht="16.5" customHeight="1" x14ac:dyDescent="0.2">
      <c r="A179" s="23">
        <v>67</v>
      </c>
      <c r="B179" s="27" t="s">
        <v>187</v>
      </c>
      <c r="C179" s="28">
        <f>C178+C136+C99</f>
        <v>125.96880999999999</v>
      </c>
      <c r="D179" s="46">
        <f>D178+D136+D99</f>
        <v>125258.79999999999</v>
      </c>
      <c r="E179" s="46">
        <f>E178+E136+E99</f>
        <v>453317.67468000005</v>
      </c>
      <c r="F179" s="46">
        <f>F178+F136+F99</f>
        <v>7038.7</v>
      </c>
      <c r="G179" s="46">
        <f>G178+G136+G99</f>
        <v>112505.38789018645</v>
      </c>
      <c r="H179" s="46">
        <f t="shared" ref="H179:AB179" si="35">H178+H136+H99</f>
        <v>87703.405490725825</v>
      </c>
      <c r="I179" s="46"/>
      <c r="J179" s="46">
        <f t="shared" si="35"/>
        <v>32330.65340720462</v>
      </c>
      <c r="K179" s="46">
        <f t="shared" si="35"/>
        <v>41452.703819783201</v>
      </c>
      <c r="L179" s="46">
        <f t="shared" si="35"/>
        <v>4978.220044665467</v>
      </c>
      <c r="M179" s="46">
        <f t="shared" si="35"/>
        <v>1405.0690018557693</v>
      </c>
      <c r="N179" s="46">
        <f t="shared" si="35"/>
        <v>14226.736362315158</v>
      </c>
      <c r="O179" s="46">
        <f t="shared" si="35"/>
        <v>1627.0399999851402</v>
      </c>
      <c r="P179" s="46">
        <f t="shared" si="35"/>
        <v>0</v>
      </c>
      <c r="Q179" s="46">
        <f t="shared" ref="Q179:R179" si="36">Q178+Q136+Q99</f>
        <v>0</v>
      </c>
      <c r="R179" s="46">
        <f t="shared" si="36"/>
        <v>2361.8250000000003</v>
      </c>
      <c r="S179" s="46">
        <f t="shared" si="35"/>
        <v>0</v>
      </c>
      <c r="T179" s="46">
        <f t="shared" si="35"/>
        <v>916.26</v>
      </c>
      <c r="U179" s="46">
        <f t="shared" si="35"/>
        <v>0</v>
      </c>
      <c r="V179" s="46">
        <f t="shared" si="35"/>
        <v>606.60500000000002</v>
      </c>
      <c r="W179" s="46">
        <f t="shared" si="35"/>
        <v>0</v>
      </c>
      <c r="X179" s="46">
        <f t="shared" si="35"/>
        <v>433.5</v>
      </c>
      <c r="Y179" s="46">
        <f t="shared" si="35"/>
        <v>909.04</v>
      </c>
      <c r="Z179" s="46">
        <f t="shared" si="35"/>
        <v>40779.800000000003</v>
      </c>
      <c r="AA179" s="46">
        <f t="shared" si="35"/>
        <v>852250.24416472157</v>
      </c>
      <c r="AB179" s="46">
        <f t="shared" si="35"/>
        <v>10227002.929976661</v>
      </c>
    </row>
    <row r="180" spans="1:29" x14ac:dyDescent="0.2">
      <c r="A180" s="29"/>
      <c r="B180" s="30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</row>
    <row r="181" spans="1:29" x14ac:dyDescent="0.2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</row>
    <row r="182" spans="1:29" x14ac:dyDescent="0.2">
      <c r="B182" s="44" t="s">
        <v>199</v>
      </c>
      <c r="C182" s="33"/>
      <c r="D182" s="33"/>
      <c r="E182" s="33"/>
      <c r="F182" s="33"/>
      <c r="G182" s="33"/>
      <c r="H182" s="33" t="s">
        <v>202</v>
      </c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</row>
    <row r="183" spans="1:29" x14ac:dyDescent="0.2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</row>
    <row r="184" spans="1:29" x14ac:dyDescent="0.2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</row>
  </sheetData>
  <autoFilter ref="A7:AC179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hiddenButton="1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</autoFilter>
  <mergeCells count="23">
    <mergeCell ref="U5:AB5"/>
    <mergeCell ref="Z4:AB4"/>
    <mergeCell ref="U1:AB1"/>
    <mergeCell ref="U3:AB3"/>
    <mergeCell ref="E2:F2"/>
    <mergeCell ref="E4:G4"/>
    <mergeCell ref="E5:L5"/>
    <mergeCell ref="E1:G1"/>
    <mergeCell ref="N6:AB6"/>
    <mergeCell ref="B7:AB7"/>
    <mergeCell ref="A8:A9"/>
    <mergeCell ref="B8:B9"/>
    <mergeCell ref="C8:C9"/>
    <mergeCell ref="D8:D9"/>
    <mergeCell ref="E8:E9"/>
    <mergeCell ref="F8:I8"/>
    <mergeCell ref="J8:Y8"/>
    <mergeCell ref="AA8:AB8"/>
    <mergeCell ref="A10:AA10"/>
    <mergeCell ref="B11:AB11"/>
    <mergeCell ref="B65:AB65"/>
    <mergeCell ref="A100:AB100"/>
    <mergeCell ref="A137:AB137"/>
  </mergeCells>
  <printOptions horizontalCentered="1"/>
  <pageMargins left="0.19685039370078741" right="0.19685039370078741" top="0.59055118110236227" bottom="0" header="0" footer="0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01.09.18</vt:lpstr>
      <vt:lpstr>'01.09.18'!Область_друку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2018-09-25T14:48:40Z</dcterms:modified>
</cp:coreProperties>
</file>